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2024\VP HĐND&amp;UBND\TL Hội nghị Ban Chấp hành Đảng bộ Huyện lần thứ 16\Báo cáo kết quả thu - chi ngân sách Quý 1\"/>
    </mc:Choice>
  </mc:AlternateContent>
  <bookViews>
    <workbookView xWindow="0" yWindow="0" windowWidth="28800" windowHeight="12720" firstSheet="1" activeTab="1"/>
  </bookViews>
  <sheets>
    <sheet name="foxz" sheetId="19" state="veryHidden" r:id="rId1"/>
    <sheet name="BIEU THU " sheetId="15" r:id="rId2"/>
    <sheet name="xa" sheetId="22" r:id="rId3"/>
    <sheet name="BIEU CHI " sheetId="14" r:id="rId4"/>
    <sheet name="DPNS" sheetId="21" r:id="rId5"/>
  </sheets>
  <externalReferences>
    <externalReference r:id="rId6"/>
  </externalReferences>
  <definedNames>
    <definedName name="ADP" localSheetId="3">#REF!</definedName>
    <definedName name="ADP" localSheetId="1">#REF!</definedName>
    <definedName name="ADP">#REF!</definedName>
    <definedName name="AKHAC" localSheetId="3">#REF!</definedName>
    <definedName name="AKHAC" localSheetId="1">#REF!</definedName>
    <definedName name="AKHAC">#REF!</definedName>
    <definedName name="ALTINH" localSheetId="3">#REF!</definedName>
    <definedName name="ALTINH" localSheetId="1">#REF!</definedName>
    <definedName name="ALTINH">#REF!</definedName>
    <definedName name="Anguon" localSheetId="3">'[1]Dt 2001'!#REF!</definedName>
    <definedName name="Anguon" localSheetId="1">'[1]Dt 2001'!#REF!</definedName>
    <definedName name="Anguon">'[1]Dt 2001'!#REF!</definedName>
    <definedName name="ANN" localSheetId="3">#REF!</definedName>
    <definedName name="ANN" localSheetId="1">#REF!</definedName>
    <definedName name="ANN">#REF!</definedName>
    <definedName name="ANQD" localSheetId="3">#REF!</definedName>
    <definedName name="ANQD" localSheetId="1">#REF!</definedName>
    <definedName name="ANQD">#REF!</definedName>
    <definedName name="ANQQH" localSheetId="3">'[1]Dt 2001'!#REF!</definedName>
    <definedName name="ANQQH" localSheetId="1">'[1]Dt 2001'!#REF!</definedName>
    <definedName name="ANQQH">'[1]Dt 2001'!#REF!</definedName>
    <definedName name="ANSNN" localSheetId="3">'[1]Dt 2001'!#REF!</definedName>
    <definedName name="ANSNN" localSheetId="1">'[1]Dt 2001'!#REF!</definedName>
    <definedName name="ANSNN">'[1]Dt 2001'!#REF!</definedName>
    <definedName name="ANSNNxnk" localSheetId="3">'[1]Dt 2001'!#REF!</definedName>
    <definedName name="ANSNNxnk" localSheetId="1">'[1]Dt 2001'!#REF!</definedName>
    <definedName name="ANSNNxnk">'[1]Dt 2001'!#REF!</definedName>
    <definedName name="APC" localSheetId="3">'[1]Dt 2001'!#REF!</definedName>
    <definedName name="APC" localSheetId="1">'[1]Dt 2001'!#REF!</definedName>
    <definedName name="APC">'[1]Dt 2001'!#REF!</definedName>
    <definedName name="ATW" localSheetId="3">#REF!</definedName>
    <definedName name="ATW" localSheetId="1">#REF!</definedName>
    <definedName name="ATW">#REF!</definedName>
    <definedName name="Can_doi" localSheetId="3">#REF!</definedName>
    <definedName name="Can_doi" localSheetId="1">#REF!</definedName>
    <definedName name="Can_doi">#REF!</definedName>
    <definedName name="DNNN" localSheetId="3">#REF!</definedName>
    <definedName name="DNNN" localSheetId="1">#REF!</definedName>
    <definedName name="DNNN">#REF!</definedName>
    <definedName name="Khac" localSheetId="3">#REF!</definedName>
    <definedName name="Khac" localSheetId="1">#REF!</definedName>
    <definedName name="Khac">#REF!</definedName>
    <definedName name="Khong_can_doi" localSheetId="3">#REF!</definedName>
    <definedName name="Khong_can_doi" localSheetId="1">#REF!</definedName>
    <definedName name="Khong_can_doi">#REF!</definedName>
    <definedName name="NQD" localSheetId="3">#REF!</definedName>
    <definedName name="NQD" localSheetId="1">#REF!</definedName>
    <definedName name="NQD">#REF!</definedName>
    <definedName name="NQQH" localSheetId="3">'[1]Dt 2001'!#REF!</definedName>
    <definedName name="NQQH" localSheetId="1">'[1]Dt 2001'!#REF!</definedName>
    <definedName name="NQQH">'[1]Dt 2001'!#REF!</definedName>
    <definedName name="NSNN" localSheetId="3">'[1]Dt 2001'!#REF!</definedName>
    <definedName name="NSNN" localSheetId="1">'[1]Dt 2001'!#REF!</definedName>
    <definedName name="NSNN">'[1]Dt 2001'!#REF!</definedName>
    <definedName name="PC" localSheetId="3">'[1]Dt 2001'!#REF!</definedName>
    <definedName name="PC" localSheetId="1">'[1]Dt 2001'!#REF!</definedName>
    <definedName name="PC">'[1]Dt 2001'!#REF!</definedName>
    <definedName name="Phan_cap" localSheetId="3">#REF!</definedName>
    <definedName name="Phan_cap" localSheetId="1">#REF!</definedName>
    <definedName name="Phan_cap">#REF!</definedName>
    <definedName name="Phi_le_phi" localSheetId="3">#REF!</definedName>
    <definedName name="Phi_le_phi" localSheetId="1">#REF!</definedName>
    <definedName name="Phi_le_phi">#REF!</definedName>
    <definedName name="_xlnm.Print_Area">#REF!</definedName>
    <definedName name="PRINT_AREA_MI" localSheetId="3">#REF!</definedName>
    <definedName name="PRINT_AREA_MI" localSheetId="1">#REF!</definedName>
    <definedName name="PRINT_AREA_MI">#REF!</definedName>
    <definedName name="_xlnm.Print_Titles" localSheetId="1">'BIEU THU '!$5:$8</definedName>
    <definedName name="TW" localSheetId="3">#REF!</definedName>
    <definedName name="TW" localSheetId="1">#REF!</definedName>
    <definedName name="TW">#REF!</definedName>
  </definedNames>
  <calcPr calcId="191029"/>
</workbook>
</file>

<file path=xl/calcChain.xml><?xml version="1.0" encoding="utf-8"?>
<calcChain xmlns="http://schemas.openxmlformats.org/spreadsheetml/2006/main">
  <c r="E30" i="14" l="1"/>
  <c r="C28" i="14"/>
  <c r="E28" i="14" s="1"/>
  <c r="C27" i="14"/>
  <c r="E27" i="14" s="1"/>
  <c r="E26" i="14"/>
  <c r="C25" i="14"/>
  <c r="E25" i="14" s="1"/>
  <c r="E24" i="14"/>
  <c r="C24" i="14"/>
  <c r="E23" i="14"/>
  <c r="E22" i="14"/>
  <c r="E21" i="14"/>
  <c r="E20" i="14"/>
  <c r="E19" i="14"/>
  <c r="D18" i="14"/>
  <c r="E18" i="14" s="1"/>
  <c r="C18" i="14"/>
  <c r="C17" i="14"/>
  <c r="D16" i="14"/>
  <c r="E15" i="14"/>
  <c r="E14" i="14"/>
  <c r="E13" i="14"/>
  <c r="C13" i="14"/>
  <c r="D9" i="14"/>
  <c r="E9" i="14" s="1"/>
  <c r="C9" i="14"/>
  <c r="C8" i="14" s="1"/>
  <c r="C31" i="14" s="1"/>
  <c r="I36" i="15"/>
  <c r="F36" i="15"/>
  <c r="I35" i="15"/>
  <c r="F35" i="15" s="1"/>
  <c r="C35" i="15"/>
  <c r="J34" i="15"/>
  <c r="I34" i="15" s="1"/>
  <c r="F34" i="15" s="1"/>
  <c r="C34" i="15"/>
  <c r="I33" i="15"/>
  <c r="F33" i="15" s="1"/>
  <c r="C33" i="15"/>
  <c r="I32" i="15"/>
  <c r="F32" i="15" s="1"/>
  <c r="L32" i="15" s="1"/>
  <c r="C32" i="15"/>
  <c r="I31" i="15"/>
  <c r="F31" i="15" s="1"/>
  <c r="C31" i="15"/>
  <c r="K30" i="15"/>
  <c r="J30" i="15"/>
  <c r="H30" i="15"/>
  <c r="G30" i="15"/>
  <c r="E30" i="15"/>
  <c r="D30" i="15"/>
  <c r="C30" i="15"/>
  <c r="I29" i="15"/>
  <c r="F29" i="15" s="1"/>
  <c r="I28" i="15"/>
  <c r="F28" i="15" s="1"/>
  <c r="L28" i="15" s="1"/>
  <c r="E28" i="15"/>
  <c r="C28" i="15" s="1"/>
  <c r="I26" i="15"/>
  <c r="F26" i="15" s="1"/>
  <c r="L26" i="15" s="1"/>
  <c r="C26" i="15"/>
  <c r="I25" i="15"/>
  <c r="F25" i="15" s="1"/>
  <c r="L25" i="15" s="1"/>
  <c r="C25" i="15"/>
  <c r="I24" i="15"/>
  <c r="F24" i="15" s="1"/>
  <c r="L24" i="15" s="1"/>
  <c r="C24" i="15"/>
  <c r="I23" i="15"/>
  <c r="F23" i="15" s="1"/>
  <c r="L23" i="15" s="1"/>
  <c r="C23" i="15"/>
  <c r="I22" i="15"/>
  <c r="F22" i="15" s="1"/>
  <c r="D22" i="15"/>
  <c r="C22" i="15"/>
  <c r="I21" i="15"/>
  <c r="F21" i="15"/>
  <c r="L21" i="15" s="1"/>
  <c r="C21" i="15"/>
  <c r="I20" i="15"/>
  <c r="F20" i="15"/>
  <c r="L20" i="15" s="1"/>
  <c r="C20" i="15"/>
  <c r="I19" i="15"/>
  <c r="F19" i="15"/>
  <c r="L19" i="15" s="1"/>
  <c r="C19" i="15"/>
  <c r="I18" i="15"/>
  <c r="F18" i="15"/>
  <c r="L18" i="15" s="1"/>
  <c r="C18" i="15"/>
  <c r="I17" i="15"/>
  <c r="F17" i="15"/>
  <c r="L17" i="15" s="1"/>
  <c r="C17" i="15"/>
  <c r="I16" i="15"/>
  <c r="F16" i="15"/>
  <c r="L16" i="15" s="1"/>
  <c r="C16" i="15"/>
  <c r="C15" i="15" s="1"/>
  <c r="C14" i="15" s="1"/>
  <c r="C13" i="15" s="1"/>
  <c r="C37" i="15" s="1"/>
  <c r="K15" i="15"/>
  <c r="J15" i="15"/>
  <c r="I15" i="15"/>
  <c r="I14" i="15" s="1"/>
  <c r="H15" i="15"/>
  <c r="G15" i="15"/>
  <c r="F15" i="15"/>
  <c r="E15" i="15"/>
  <c r="E14" i="15" s="1"/>
  <c r="E13" i="15" s="1"/>
  <c r="E37" i="15" s="1"/>
  <c r="D15" i="15"/>
  <c r="K14" i="15"/>
  <c r="K13" i="15" s="1"/>
  <c r="K37" i="15" s="1"/>
  <c r="J14" i="15"/>
  <c r="H14" i="15"/>
  <c r="G14" i="15"/>
  <c r="G13" i="15" s="1"/>
  <c r="G37" i="15" s="1"/>
  <c r="D14" i="15"/>
  <c r="H13" i="15"/>
  <c r="H37" i="15" s="1"/>
  <c r="D13" i="15"/>
  <c r="D37" i="15" s="1"/>
  <c r="K12" i="15"/>
  <c r="K10" i="15" s="1"/>
  <c r="J12" i="15"/>
  <c r="H12" i="15"/>
  <c r="H10" i="15" s="1"/>
  <c r="G12" i="15"/>
  <c r="G10" i="15" s="1"/>
  <c r="D12" i="15"/>
  <c r="D10" i="15" s="1"/>
  <c r="F11" i="15"/>
  <c r="J10" i="15"/>
  <c r="D17" i="14" l="1"/>
  <c r="E17" i="14" s="1"/>
  <c r="F14" i="15"/>
  <c r="F12" i="15"/>
  <c r="L22" i="15"/>
  <c r="F30" i="15"/>
  <c r="L30" i="15" s="1"/>
  <c r="L31" i="15"/>
  <c r="L15" i="15"/>
  <c r="J13" i="15"/>
  <c r="J37" i="15" s="1"/>
  <c r="E12" i="15"/>
  <c r="I12" i="15"/>
  <c r="I10" i="15" s="1"/>
  <c r="I30" i="15"/>
  <c r="I13" i="15" s="1"/>
  <c r="I37" i="15" s="1"/>
  <c r="D8" i="14" l="1"/>
  <c r="L14" i="15"/>
  <c r="F13" i="15"/>
  <c r="F10" i="15"/>
  <c r="L10" i="15" s="1"/>
  <c r="L12" i="15"/>
  <c r="E10" i="15"/>
  <c r="C12" i="15"/>
  <c r="C10" i="15" s="1"/>
  <c r="E8" i="14" l="1"/>
  <c r="D31" i="14"/>
  <c r="E31" i="14" s="1"/>
  <c r="L13" i="15"/>
  <c r="F37" i="15"/>
  <c r="L37" i="15" s="1"/>
  <c r="A2" i="21" l="1"/>
  <c r="A3" i="14"/>
  <c r="A4" i="22"/>
  <c r="D54" i="22" l="1"/>
  <c r="D41" i="22"/>
  <c r="D122" i="22" l="1"/>
  <c r="E122" i="22" s="1"/>
  <c r="C122" i="22"/>
  <c r="F122" i="22" s="1"/>
  <c r="F119" i="22"/>
  <c r="E119" i="22"/>
  <c r="F118" i="22"/>
  <c r="F115" i="22"/>
  <c r="F114" i="22"/>
  <c r="E113" i="22"/>
  <c r="D113" i="22"/>
  <c r="F113" i="22" s="1"/>
  <c r="F112" i="22"/>
  <c r="E112" i="22"/>
  <c r="F111" i="22"/>
  <c r="F110" i="22"/>
  <c r="E110" i="22"/>
  <c r="C109" i="22"/>
  <c r="F106" i="22"/>
  <c r="E106" i="22"/>
  <c r="F105" i="22"/>
  <c r="F104" i="22"/>
  <c r="F103" i="22"/>
  <c r="F102" i="22"/>
  <c r="F101" i="22"/>
  <c r="D101" i="22"/>
  <c r="E101" i="22" s="1"/>
  <c r="F100" i="22"/>
  <c r="E100" i="22"/>
  <c r="F99" i="22"/>
  <c r="F98" i="22"/>
  <c r="E98" i="22"/>
  <c r="D97" i="22"/>
  <c r="E97" i="22" s="1"/>
  <c r="C97" i="22"/>
  <c r="C96" i="22" s="1"/>
  <c r="D96" i="22"/>
  <c r="F94" i="22"/>
  <c r="F93" i="22"/>
  <c r="F92" i="22"/>
  <c r="F91" i="22"/>
  <c r="F90" i="22"/>
  <c r="F89" i="22"/>
  <c r="F88" i="22"/>
  <c r="D88" i="22"/>
  <c r="E88" i="22" s="1"/>
  <c r="F87" i="22"/>
  <c r="E87" i="22"/>
  <c r="F86" i="22"/>
  <c r="F85" i="22"/>
  <c r="E85" i="22"/>
  <c r="C84" i="22"/>
  <c r="F81" i="22"/>
  <c r="E81" i="22"/>
  <c r="F80" i="22"/>
  <c r="F79" i="22"/>
  <c r="F78" i="22"/>
  <c r="F77" i="22"/>
  <c r="D75" i="22"/>
  <c r="F75" i="22" s="1"/>
  <c r="F74" i="22"/>
  <c r="E74" i="22"/>
  <c r="F73" i="22"/>
  <c r="F72" i="22"/>
  <c r="E72" i="22"/>
  <c r="C71" i="22"/>
  <c r="C70" i="22" s="1"/>
  <c r="F68" i="22"/>
  <c r="E68" i="22"/>
  <c r="F66" i="22"/>
  <c r="F65" i="22"/>
  <c r="F64" i="22"/>
  <c r="F63" i="22"/>
  <c r="E61" i="22"/>
  <c r="D61" i="22"/>
  <c r="F61" i="22" s="1"/>
  <c r="F60" i="22"/>
  <c r="E60" i="22"/>
  <c r="F59" i="22"/>
  <c r="F58" i="22"/>
  <c r="E58" i="22"/>
  <c r="D57" i="22"/>
  <c r="F57" i="22" s="1"/>
  <c r="F56" i="22" s="1"/>
  <c r="C57" i="22"/>
  <c r="C56" i="22" s="1"/>
  <c r="F54" i="22"/>
  <c r="E54" i="22"/>
  <c r="F52" i="22"/>
  <c r="F51" i="22"/>
  <c r="F50" i="22"/>
  <c r="F49" i="22"/>
  <c r="D48" i="22"/>
  <c r="F48" i="22" s="1"/>
  <c r="F47" i="22"/>
  <c r="E47" i="22"/>
  <c r="F46" i="22"/>
  <c r="F45" i="22"/>
  <c r="E45" i="22"/>
  <c r="D44" i="22"/>
  <c r="F44" i="22" s="1"/>
  <c r="C44" i="22"/>
  <c r="C43" i="22" s="1"/>
  <c r="F41" i="22"/>
  <c r="E41" i="22"/>
  <c r="F40" i="22"/>
  <c r="F39" i="22"/>
  <c r="F38" i="22"/>
  <c r="F37" i="22"/>
  <c r="E37" i="22"/>
  <c r="D37" i="22"/>
  <c r="F36" i="22"/>
  <c r="E36" i="22"/>
  <c r="F35" i="22"/>
  <c r="F34" i="22"/>
  <c r="E34" i="22"/>
  <c r="F33" i="22"/>
  <c r="E33" i="22"/>
  <c r="D33" i="22"/>
  <c r="C33" i="22"/>
  <c r="C32" i="22" s="1"/>
  <c r="D32" i="22"/>
  <c r="F30" i="22"/>
  <c r="E30" i="22"/>
  <c r="F29" i="22"/>
  <c r="F28" i="22"/>
  <c r="F27" i="22"/>
  <c r="D26" i="22"/>
  <c r="F26" i="22" s="1"/>
  <c r="F25" i="22"/>
  <c r="E25" i="22"/>
  <c r="F24" i="22"/>
  <c r="F23" i="22"/>
  <c r="E23" i="22"/>
  <c r="C22" i="22"/>
  <c r="C21" i="22"/>
  <c r="F19" i="22"/>
  <c r="F18" i="22"/>
  <c r="F17" i="22"/>
  <c r="F16" i="22"/>
  <c r="F15" i="22"/>
  <c r="D14" i="22"/>
  <c r="F14" i="22" s="1"/>
  <c r="F13" i="22"/>
  <c r="E13" i="22"/>
  <c r="F12" i="22"/>
  <c r="E12" i="22"/>
  <c r="F11" i="22"/>
  <c r="E11" i="22"/>
  <c r="C10" i="22"/>
  <c r="C9" i="22"/>
  <c r="F32" i="22" l="1"/>
  <c r="E44" i="22"/>
  <c r="E48" i="22"/>
  <c r="D84" i="22"/>
  <c r="E84" i="22" s="1"/>
  <c r="E83" i="22" s="1"/>
  <c r="D109" i="22"/>
  <c r="E109" i="22"/>
  <c r="D22" i="22"/>
  <c r="E26" i="22"/>
  <c r="D43" i="22"/>
  <c r="F43" i="22" s="1"/>
  <c r="D56" i="22"/>
  <c r="C108" i="22"/>
  <c r="F84" i="22"/>
  <c r="F83" i="22" s="1"/>
  <c r="E57" i="22"/>
  <c r="E56" i="22" s="1"/>
  <c r="F96" i="22"/>
  <c r="F97" i="22"/>
  <c r="E32" i="22"/>
  <c r="D71" i="22"/>
  <c r="E43" i="22"/>
  <c r="E75" i="22"/>
  <c r="C83" i="22"/>
  <c r="C121" i="22" s="1"/>
  <c r="E96" i="22"/>
  <c r="D9" i="22"/>
  <c r="D10" i="22"/>
  <c r="E14" i="22"/>
  <c r="C6" i="21"/>
  <c r="D6" i="21" s="1"/>
  <c r="F22" i="22" l="1"/>
  <c r="E22" i="22"/>
  <c r="D21" i="22"/>
  <c r="D83" i="22"/>
  <c r="F109" i="22"/>
  <c r="F108" i="22" s="1"/>
  <c r="D108" i="22"/>
  <c r="E108" i="22" s="1"/>
  <c r="F10" i="22"/>
  <c r="E10" i="22"/>
  <c r="F9" i="22"/>
  <c r="E9" i="22"/>
  <c r="D70" i="22"/>
  <c r="F71" i="22"/>
  <c r="E71" i="22"/>
  <c r="E6" i="21"/>
  <c r="E21" i="22" l="1"/>
  <c r="F21" i="22"/>
  <c r="F70" i="22"/>
  <c r="F121" i="22" s="1"/>
  <c r="E70" i="22"/>
  <c r="D121" i="22"/>
  <c r="E121" i="22" s="1"/>
</calcChain>
</file>

<file path=xl/comments1.xml><?xml version="1.0" encoding="utf-8"?>
<comments xmlns="http://schemas.openxmlformats.org/spreadsheetml/2006/main">
  <authors>
    <author>User</author>
  </authors>
  <commentList>
    <comment ref="J35" authorId="0" shapeId="0">
      <text>
        <r>
          <rPr>
            <b/>
            <sz val="9"/>
            <color indexed="81"/>
            <rFont val="Tahoma"/>
            <charset val="1"/>
          </rPr>
          <t>bqlda nop 500tr cua cty xskt tai tro xd ho boi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Admin</author>
  </authors>
  <commentList>
    <comment ref="B14" authorId="0" shapeId="0">
      <text>
        <r>
          <rPr>
            <sz val="9"/>
            <color indexed="81"/>
            <rFont val="Tahoma"/>
            <family val="2"/>
          </rPr>
          <t xml:space="preserve">trừ TM 4252, 4263 va thu BNR neu nop vao 4949
</t>
        </r>
      </text>
    </comment>
    <comment ref="D62" authorId="1" shapeId="0">
      <text>
        <r>
          <rPr>
            <b/>
            <sz val="9"/>
            <color indexed="81"/>
            <rFont val="Tahoma"/>
            <family val="2"/>
          </rPr>
          <t>thu đủ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Nguyen</author>
    <author>AutoBVT</author>
    <author>User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htoan chi nộp cấp trên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ủy thác NHCS 2TY
quy hnd 500</t>
        </r>
      </text>
    </comment>
    <comment ref="B24" authorId="1" shapeId="0">
      <text>
        <r>
          <rPr>
            <sz val="9"/>
            <color indexed="81"/>
            <rFont val="Tahoma"/>
            <family val="2"/>
          </rPr>
          <t xml:space="preserve">Gồm TTDVNN
</t>
        </r>
      </text>
    </comment>
    <comment ref="C27" authorId="2" shapeId="0">
      <text>
        <r>
          <rPr>
            <b/>
            <sz val="9"/>
            <color indexed="81"/>
            <rFont val="Tahoma"/>
            <charset val="1"/>
          </rPr>
          <t>gom nganh doc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<sst xmlns="http://schemas.openxmlformats.org/spreadsheetml/2006/main" count="283" uniqueCount="165">
  <si>
    <t>Đơn vị: Triệu đồng</t>
  </si>
  <si>
    <t>A</t>
  </si>
  <si>
    <t>B</t>
  </si>
  <si>
    <t>I</t>
  </si>
  <si>
    <t>II</t>
  </si>
  <si>
    <t>Thu từ khu vực kinh tế ngoài quốc doanh</t>
  </si>
  <si>
    <t>Thuế thu nhập cá nhân</t>
  </si>
  <si>
    <t>-</t>
  </si>
  <si>
    <t>Lệ phí trước bạ</t>
  </si>
  <si>
    <t xml:space="preserve">Thu phí, lệ phí </t>
  </si>
  <si>
    <t>Thuế sử dụng đất phi nông nghiệp</t>
  </si>
  <si>
    <t>Tiền cho thuê đất, thuê mặt nước</t>
  </si>
  <si>
    <t>Thu tiền sử dụng đất</t>
  </si>
  <si>
    <t>Thu khác ngân sách</t>
  </si>
  <si>
    <t xml:space="preserve"> Thuế giá trị gia tăng</t>
  </si>
  <si>
    <t xml:space="preserve"> Thuế thu nhập doanh nghiệp</t>
  </si>
  <si>
    <t xml:space="preserve"> Thuế tiêu thụ đặc biệt</t>
  </si>
  <si>
    <t xml:space="preserve"> Thuế tài nguyên</t>
  </si>
  <si>
    <t>Trong đó</t>
  </si>
  <si>
    <t>TW</t>
  </si>
  <si>
    <t>Tỉnh</t>
  </si>
  <si>
    <t>Huyện</t>
  </si>
  <si>
    <t>Xã</t>
  </si>
  <si>
    <t>Tỷ lệ (%)</t>
  </si>
  <si>
    <t>NS TW, Tỉnh</t>
  </si>
  <si>
    <t>NS Huyện, xã, thị trấn</t>
  </si>
  <si>
    <t>Thu từ hoạt động xuất, nhập khẩu</t>
  </si>
  <si>
    <t>2.1</t>
  </si>
  <si>
    <t>2.2</t>
  </si>
  <si>
    <t>Số TT</t>
  </si>
  <si>
    <t>Nội dung</t>
  </si>
  <si>
    <t>1.1</t>
  </si>
  <si>
    <t>1.2</t>
  </si>
  <si>
    <t>1.3</t>
  </si>
  <si>
    <t>1.4</t>
  </si>
  <si>
    <t>1.5</t>
  </si>
  <si>
    <t>1.6</t>
  </si>
  <si>
    <t>Thu nội địa</t>
  </si>
  <si>
    <t xml:space="preserve"> Bổ sung cân đối NS</t>
  </si>
  <si>
    <t xml:space="preserve"> Bổ sung có mục tiêu</t>
  </si>
  <si>
    <t>Biểu số 01</t>
  </si>
  <si>
    <t>Thu chuyển nguồn</t>
  </si>
  <si>
    <t>Ngân sách huyện, xã</t>
  </si>
  <si>
    <t>7=8+9</t>
  </si>
  <si>
    <t>10=4/1*100</t>
  </si>
  <si>
    <t>4=5+6+7</t>
  </si>
  <si>
    <t>Thu ngân sách huyện, xã hưởng</t>
  </si>
  <si>
    <t>Các khoản thu theo phân cấp</t>
  </si>
  <si>
    <t>Thu bổ sung từ NS cấp trên</t>
  </si>
  <si>
    <t>1.7</t>
  </si>
  <si>
    <t>1.8</t>
  </si>
  <si>
    <t>Tổng cộng (I.1+II)</t>
  </si>
  <si>
    <t>Thu NSNN trên địa bàn</t>
  </si>
  <si>
    <t>Biểu số 02</t>
  </si>
  <si>
    <t>Nội dung chi</t>
  </si>
  <si>
    <t>Dự toán</t>
  </si>
  <si>
    <t>Đạt (%)</t>
  </si>
  <si>
    <t>Ngân sách huyện chi</t>
  </si>
  <si>
    <t>Chi đầu tư phát triển</t>
  </si>
  <si>
    <t>Chi đầu tư cho các hoạt động kinh tế</t>
  </si>
  <si>
    <t>Chi đầu tư hoạt động của cơ quan quản lý nhà nước, đảng, đoàn thể</t>
  </si>
  <si>
    <t>Chi thường xuyên</t>
  </si>
  <si>
    <t>Chi AN-QP</t>
  </si>
  <si>
    <t>Chi giáo dục - đào tạo và dạy nghề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</si>
  <si>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</si>
  <si>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</si>
  <si>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</si>
  <si>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</si>
  <si>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</si>
  <si>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nhà nước, đảng, đoàn thể</t>
  </si>
  <si>
    <t>Chi bảo đảm xã hội</t>
  </si>
  <si>
    <t>Chi khác ngân sách</t>
  </si>
  <si>
    <t xml:space="preserve">Chi từ nguồn thu tiền nền nhà trả chậm theo QĐ 105 của CP </t>
  </si>
  <si>
    <t>Dự phòng ngân sách</t>
  </si>
  <si>
    <t>Ngân sách cấp xã, thị trấn chi</t>
  </si>
  <si>
    <t>Tổng cộng (I+II)</t>
  </si>
  <si>
    <t>2.3</t>
  </si>
  <si>
    <t>2.4</t>
  </si>
  <si>
    <t>2.5</t>
  </si>
  <si>
    <t>2.6</t>
  </si>
  <si>
    <t>2.7</t>
  </si>
  <si>
    <t>2.8</t>
  </si>
  <si>
    <t>2.9</t>
  </si>
  <si>
    <t>2.10</t>
  </si>
  <si>
    <t>Các khoản huy động, đóng góp</t>
  </si>
  <si>
    <t>Thu kết dư ngân sách năm trước</t>
  </si>
  <si>
    <t>Thu từ NS cấp dưới nộp lên</t>
  </si>
  <si>
    <t>Chi lĩnh vực khác</t>
  </si>
  <si>
    <t xml:space="preserve">Trong đó: Thu nợ nền nhà CT 105 của CP </t>
  </si>
  <si>
    <t>Chi tạm ứng NS</t>
  </si>
  <si>
    <t>Chi quốc phòng</t>
  </si>
  <si>
    <t>Chi VH-XH</t>
  </si>
  <si>
    <t>Dự toán 2024</t>
  </si>
  <si>
    <t>BIỂU THU NGÂN SÁCH NĂM 2024</t>
  </si>
  <si>
    <t>BIỂU CHI NGÂN SÁCH NĂM 2024</t>
  </si>
  <si>
    <t>1.9</t>
  </si>
  <si>
    <t>Thu  tiền cấp quyền khai thác tài nguyên</t>
  </si>
  <si>
    <t>Chi GD, ĐT&amp;DN</t>
  </si>
  <si>
    <t>NỘI DUNG</t>
  </si>
  <si>
    <t>DỰ TOÁN  (GẮN MÃ DP 201)</t>
  </si>
  <si>
    <t>UBND TTSR</t>
  </si>
  <si>
    <t>kinh phí thực hiện Đề án “Tổ chức lực lượng, huấn luyện, hoạt động và bảo đảm chế độ chính sách cho Dân quân tự vệ giai đoạn 2021 – 2025” phân kỳ năm 2024.</t>
  </si>
  <si>
    <t>UBND XÃ BP</t>
  </si>
  <si>
    <t>UBND XÃ THC</t>
  </si>
  <si>
    <t>UBND XÃ THÔNG BÌNH</t>
  </si>
  <si>
    <t>BIỂU THEO DÕI CHI TỪ NGUỒN DỰ PHÒNG NGÂN SÁCH NĂM 2024</t>
  </si>
  <si>
    <t>Đã cấp</t>
  </si>
  <si>
    <t>còn lại</t>
  </si>
  <si>
    <t>ĐVT: 1.000 Đồng</t>
  </si>
  <si>
    <t>Biểu số 04</t>
  </si>
  <si>
    <t>BẢNG CHI TIẾT KẾT QUẢ THU NGÂN SÁCH CẤP XÃ, TT NĂM 2024</t>
  </si>
  <si>
    <t>ĐVT: 1.000 đồng</t>
  </si>
  <si>
    <t>STT</t>
  </si>
  <si>
    <t>Nhiệm vụ</t>
  </si>
  <si>
    <t>Thực hiện</t>
  </si>
  <si>
    <t>Số tuyệt đối</t>
  </si>
  <si>
    <t>UBND TT Sa rài</t>
  </si>
  <si>
    <t>Tổng thu</t>
  </si>
  <si>
    <t>Thu cân đối (1+2+3+4)</t>
  </si>
  <si>
    <t xml:space="preserve">Lệ phí trước bạ </t>
  </si>
  <si>
    <t>Thuế nhà đất/thuế SDĐ phi NN</t>
  </si>
  <si>
    <t>Phí, lệ phí (gồm lệ phí môn bài)</t>
  </si>
  <si>
    <t>Thu tại xã, thu khác NS (bao gồm phạt ATGT, ANTT)</t>
  </si>
  <si>
    <t>+ An toàn giao thông</t>
  </si>
  <si>
    <t>+ An ninh trật tự</t>
  </si>
  <si>
    <t>+ Phạt vi phạm khác</t>
  </si>
  <si>
    <t>+ Thu khác còn lại</t>
  </si>
  <si>
    <t>Các khoản huy động đóng góp</t>
  </si>
  <si>
    <t>III</t>
  </si>
  <si>
    <t>UBND xã Bình Phú</t>
  </si>
  <si>
    <t>Thu tại xã (bao gồm phạt ATGT, ANTT)</t>
  </si>
  <si>
    <t>Chương trình 105</t>
  </si>
  <si>
    <t>UBND xã Tân Hộ Cơ</t>
  </si>
  <si>
    <t>Thu tại xã (bao gồm thu phạt ATGT, ANTT)</t>
  </si>
  <si>
    <t>IV</t>
  </si>
  <si>
    <t>UBND xã Thông Bình</t>
  </si>
  <si>
    <t>Thu cân đối (1+2+3+4+5)</t>
  </si>
  <si>
    <t>+ Kios</t>
  </si>
  <si>
    <t>Thu các khoản huy động đóng góp</t>
  </si>
  <si>
    <t>V</t>
  </si>
  <si>
    <t>UBND xã Tân Thành A</t>
  </si>
  <si>
    <t>+ Chợ</t>
  </si>
  <si>
    <t>VI</t>
  </si>
  <si>
    <t>UBND xã Tân Thành B</t>
  </si>
  <si>
    <t>+ Đò</t>
  </si>
  <si>
    <t>+ Thu vi phạm khác</t>
  </si>
  <si>
    <t>VII</t>
  </si>
  <si>
    <t>UBND xã Tân Phước</t>
  </si>
  <si>
    <t>+ kios</t>
  </si>
  <si>
    <t>VIII</t>
  </si>
  <si>
    <t>UBND xã An Phước</t>
  </si>
  <si>
    <t>+ Thu phạt vi phạm khác</t>
  </si>
  <si>
    <t>IX</t>
  </si>
  <si>
    <t>UBND xã Tân Công Chí</t>
  </si>
  <si>
    <t>+ Thu tiền cho thuê, bán tài sản khác</t>
  </si>
  <si>
    <t>Ghi chú:</t>
  </si>
  <si>
    <r>
      <t xml:space="preserve">Tổng các nguồn thu: </t>
    </r>
    <r>
      <rPr>
        <i/>
        <sz val="12"/>
        <rFont val="Times New Roman"/>
        <family val="1"/>
      </rPr>
      <t>trong đó:</t>
    </r>
  </si>
  <si>
    <t>- Thu CDC Cà Vàng: 445.920  ngàn đồng</t>
  </si>
  <si>
    <t>- Thu CDC Cây Dương:  152.000 ngàn đồng</t>
  </si>
  <si>
    <t>(số liệu tính đến ngày 08/03/2024)</t>
  </si>
  <si>
    <t>Ghi chú: Chưa tính số Thu 02 dân cư</t>
  </si>
  <si>
    <t>Biểu 03</t>
  </si>
  <si>
    <t>Thực hiện từ 01/01/2024 đến ngày 31/3/2024</t>
  </si>
  <si>
    <t>Số thực  hiện từ 01/01 đến ngày 31/3/2024</t>
  </si>
  <si>
    <t>(Kèm theo Báo cáo số        /BC-UBND ngày     /   /2024 của UBND huyện Tân Hồng)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</si>
</sst>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#,###;\-#,###;&quot;&quot;;_(@_)"/>
    <numFmt numFmtId="167" formatCode="_-* #,##0\ _₫_-;\-* #,##0\ _₫_-;_-* &quot;-&quot;??\ _₫_-;_-@_-"/>
    <numFmt numFmtId="168" formatCode="_(* #,##0_);_(* \(#,##0\);_(* &quot;-&quot;??_);_(@_)"/>
    <numFmt numFmtId="169" formatCode="###,###"/>
    <numFmt numFmtId="170" formatCode="#,###"/>
    <numFmt numFmtId="171" formatCode="_(* #.##0.00_);_(* \(#.##0.00\);_(* &quot;-&quot;??_);_(@_)"/>
    <numFmt numFmtId="172" formatCode="_-* #,##0.0\ _k_r_-;\-* #,##0.0\ _k_r_-;_-* &quot;-&quot;??\ _k_r_-;_-@_-"/>
    <numFmt numFmtId="173" formatCode="#,##0.0_);\(#,##0.0\)"/>
    <numFmt numFmtId="174" formatCode="_(* #,##0.000_);_(* \(#,##0.000\);_(* &quot;-&quot;??_);_(@_)"/>
    <numFmt numFmtId="175" formatCode="0.000"/>
  </numFmts>
  <fonts count="34">
    <font>
      <sz val="12"/>
      <name val=".VnArial Narrow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1"/>
      <name val="Times New Roman"/>
      <family val="1"/>
      <charset val="163"/>
    </font>
    <font>
      <sz val="13"/>
      <name val="VnTime"/>
    </font>
    <font>
      <sz val="12"/>
      <name val=".VnArial Narrow"/>
      <family val="2"/>
    </font>
    <font>
      <sz val="13"/>
      <name val=".VnTime"/>
      <family val="2"/>
    </font>
    <font>
      <sz val="10"/>
      <name val="Arial"/>
      <family val="2"/>
      <charset val="163"/>
    </font>
    <font>
      <sz val="12"/>
      <name val=".Vn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2"/>
      <name val=".VnArial Narrow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3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166" fontId="6" fillId="0" borderId="0" applyFont="0" applyFill="0" applyBorder="0" applyAlignment="0" applyProtection="0"/>
    <xf numFmtId="0" fontId="7" fillId="0" borderId="0"/>
    <xf numFmtId="0" fontId="1" fillId="0" borderId="0"/>
    <xf numFmtId="0" fontId="2" fillId="0" borderId="0"/>
    <xf numFmtId="165" fontId="8" fillId="0" borderId="0" applyFont="0" applyFill="0" applyBorder="0" applyAlignment="0" applyProtection="0"/>
    <xf numFmtId="0" fontId="4" fillId="0" borderId="0"/>
    <xf numFmtId="164" fontId="21" fillId="0" borderId="0" applyFont="0" applyFill="0" applyBorder="0" applyAlignment="0" applyProtection="0"/>
    <xf numFmtId="0" fontId="23" fillId="0" borderId="0"/>
    <xf numFmtId="171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28">
    <xf numFmtId="0" fontId="0" fillId="0" borderId="0" xfId="0"/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7" fontId="12" fillId="0" borderId="4" xfId="1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0" fontId="15" fillId="0" borderId="0" xfId="0" applyFont="1"/>
    <xf numFmtId="167" fontId="11" fillId="0" borderId="5" xfId="0" applyNumberFormat="1" applyFont="1" applyBorder="1" applyAlignment="1">
      <alignment horizontal="right"/>
    </xf>
    <xf numFmtId="167" fontId="11" fillId="0" borderId="5" xfId="10" applyNumberFormat="1" applyFont="1" applyFill="1" applyBorder="1" applyAlignment="1">
      <alignment horizontal="right"/>
    </xf>
    <xf numFmtId="167" fontId="13" fillId="0" borderId="5" xfId="10" applyNumberFormat="1" applyFont="1" applyFill="1" applyBorder="1" applyAlignment="1">
      <alignment horizontal="right"/>
    </xf>
    <xf numFmtId="167" fontId="13" fillId="0" borderId="5" xfId="10" applyNumberFormat="1" applyFont="1" applyFill="1" applyBorder="1" applyAlignment="1">
      <alignment horizontal="right" shrinkToFit="1"/>
    </xf>
    <xf numFmtId="167" fontId="11" fillId="0" borderId="5" xfId="10" applyNumberFormat="1" applyFont="1" applyFill="1" applyBorder="1" applyAlignment="1">
      <alignment horizontal="right" wrapText="1"/>
    </xf>
    <xf numFmtId="168" fontId="13" fillId="0" borderId="5" xfId="2" applyNumberFormat="1" applyFont="1" applyBorder="1"/>
    <xf numFmtId="168" fontId="13" fillId="0" borderId="5" xfId="3" applyNumberFormat="1" applyFont="1" applyFill="1" applyBorder="1" applyAlignment="1">
      <alignment horizontal="right"/>
    </xf>
    <xf numFmtId="167" fontId="13" fillId="0" borderId="0" xfId="10" applyNumberFormat="1" applyFont="1" applyFill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167" fontId="13" fillId="0" borderId="0" xfId="0" applyNumberFormat="1" applyFont="1"/>
    <xf numFmtId="0" fontId="12" fillId="0" borderId="5" xfId="0" applyFont="1" applyBorder="1" applyAlignment="1">
      <alignment horizontal="center" vertical="center" wrapText="1"/>
    </xf>
    <xf numFmtId="0" fontId="12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/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0" fontId="13" fillId="0" borderId="5" xfId="0" applyFont="1" applyBorder="1" applyAlignment="1">
      <alignment shrinkToFit="1"/>
    </xf>
    <xf numFmtId="0" fontId="13" fillId="0" borderId="5" xfId="0" applyFont="1" applyBorder="1" applyAlignment="1">
      <alignment vertical="center" wrapText="1"/>
    </xf>
    <xf numFmtId="167" fontId="11" fillId="0" borderId="5" xfId="10" applyNumberFormat="1" applyFont="1" applyFill="1" applyBorder="1"/>
    <xf numFmtId="167" fontId="11" fillId="0" borderId="5" xfId="10" applyNumberFormat="1" applyFont="1" applyFill="1" applyBorder="1" applyAlignment="1"/>
    <xf numFmtId="0" fontId="16" fillId="0" borderId="0" xfId="0" quotePrefix="1" applyFont="1" applyAlignment="1">
      <alignment horizontal="left"/>
    </xf>
    <xf numFmtId="167" fontId="18" fillId="0" borderId="0" xfId="0" applyNumberFormat="1" applyFont="1"/>
    <xf numFmtId="0" fontId="11" fillId="0" borderId="0" xfId="0" applyFont="1" applyAlignment="1">
      <alignment horizontal="left"/>
    </xf>
    <xf numFmtId="0" fontId="13" fillId="0" borderId="0" xfId="2" applyFont="1"/>
    <xf numFmtId="0" fontId="13" fillId="0" borderId="5" xfId="2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right"/>
    </xf>
    <xf numFmtId="0" fontId="11" fillId="0" borderId="5" xfId="2" applyFont="1" applyBorder="1" applyAlignment="1">
      <alignment horizontal="center" wrapText="1"/>
    </xf>
    <xf numFmtId="0" fontId="11" fillId="0" borderId="5" xfId="2" applyFont="1" applyBorder="1" applyAlignment="1">
      <alignment horizontal="left" wrapText="1"/>
    </xf>
    <xf numFmtId="168" fontId="11" fillId="0" borderId="5" xfId="3" applyNumberFormat="1" applyFont="1" applyFill="1" applyBorder="1" applyAlignment="1">
      <alignment horizontal="right"/>
    </xf>
    <xf numFmtId="168" fontId="11" fillId="0" borderId="5" xfId="2" applyNumberFormat="1" applyFont="1" applyBorder="1"/>
    <xf numFmtId="168" fontId="11" fillId="0" borderId="5" xfId="3" applyNumberFormat="1" applyFont="1" applyFill="1" applyBorder="1" applyAlignment="1"/>
    <xf numFmtId="0" fontId="11" fillId="0" borderId="0" xfId="2" applyFont="1"/>
    <xf numFmtId="0" fontId="11" fillId="0" borderId="5" xfId="2" applyFont="1" applyBorder="1" applyAlignment="1">
      <alignment wrapText="1"/>
    </xf>
    <xf numFmtId="169" fontId="13" fillId="0" borderId="5" xfId="11" applyNumberFormat="1" applyFont="1" applyBorder="1" applyAlignment="1">
      <alignment wrapText="1"/>
    </xf>
    <xf numFmtId="168" fontId="13" fillId="0" borderId="5" xfId="3" applyNumberFormat="1" applyFont="1" applyFill="1" applyBorder="1" applyAlignment="1"/>
    <xf numFmtId="0" fontId="13" fillId="0" borderId="5" xfId="2" applyFont="1" applyBorder="1" applyAlignment="1">
      <alignment horizontal="right" wrapText="1"/>
    </xf>
    <xf numFmtId="0" fontId="13" fillId="0" borderId="5" xfId="2" applyFont="1" applyBorder="1" applyAlignment="1">
      <alignment wrapText="1"/>
    </xf>
    <xf numFmtId="168" fontId="13" fillId="2" borderId="5" xfId="3" applyNumberFormat="1" applyFont="1" applyFill="1" applyBorder="1" applyAlignment="1"/>
    <xf numFmtId="0" fontId="11" fillId="0" borderId="5" xfId="0" applyFont="1" applyBorder="1" applyAlignment="1">
      <alignment horizontal="left"/>
    </xf>
    <xf numFmtId="168" fontId="11" fillId="0" borderId="5" xfId="3" applyNumberFormat="1" applyFont="1" applyFill="1" applyBorder="1"/>
    <xf numFmtId="168" fontId="13" fillId="0" borderId="0" xfId="3" applyNumberFormat="1" applyFont="1" applyAlignment="1">
      <alignment horizontal="right"/>
    </xf>
    <xf numFmtId="167" fontId="13" fillId="0" borderId="0" xfId="10" applyNumberFormat="1" applyFont="1" applyFill="1" applyAlignment="1">
      <alignment vertical="center"/>
    </xf>
    <xf numFmtId="167" fontId="12" fillId="0" borderId="5" xfId="10" applyNumberFormat="1" applyFont="1" applyFill="1" applyBorder="1" applyAlignment="1">
      <alignment horizontal="center" vertical="center"/>
    </xf>
    <xf numFmtId="168" fontId="13" fillId="0" borderId="0" xfId="0" applyNumberFormat="1" applyFont="1"/>
    <xf numFmtId="164" fontId="22" fillId="0" borderId="5" xfId="12" applyFont="1" applyBorder="1" applyAlignment="1">
      <alignment horizontal="right" vertical="center" wrapText="1"/>
    </xf>
    <xf numFmtId="170" fontId="19" fillId="0" borderId="5" xfId="0" applyNumberFormat="1" applyFont="1" applyBorder="1" applyAlignment="1">
      <alignment horizontal="right" vertical="center" wrapText="1"/>
    </xf>
    <xf numFmtId="170" fontId="20" fillId="0" borderId="5" xfId="0" applyNumberFormat="1" applyFont="1" applyBorder="1" applyAlignment="1">
      <alignment horizontal="right" vertical="center" wrapText="1"/>
    </xf>
    <xf numFmtId="167" fontId="20" fillId="0" borderId="5" xfId="10" applyNumberFormat="1" applyFont="1" applyFill="1" applyBorder="1" applyAlignment="1">
      <alignment horizontal="right" vertical="center" wrapText="1"/>
    </xf>
    <xf numFmtId="168" fontId="11" fillId="0" borderId="0" xfId="2" applyNumberFormat="1" applyFont="1"/>
    <xf numFmtId="165" fontId="13" fillId="0" borderId="0" xfId="10" applyFont="1" applyFill="1"/>
    <xf numFmtId="165" fontId="12" fillId="0" borderId="5" xfId="10" applyFont="1" applyFill="1" applyBorder="1" applyAlignment="1">
      <alignment horizontal="center"/>
    </xf>
    <xf numFmtId="165" fontId="11" fillId="0" borderId="5" xfId="10" applyFont="1" applyFill="1" applyBorder="1" applyAlignment="1">
      <alignment shrinkToFit="1"/>
    </xf>
    <xf numFmtId="165" fontId="13" fillId="0" borderId="5" xfId="10" applyFont="1" applyFill="1" applyBorder="1" applyAlignment="1">
      <alignment shrinkToFit="1"/>
    </xf>
    <xf numFmtId="165" fontId="13" fillId="0" borderId="5" xfId="10" applyFont="1" applyFill="1" applyBorder="1" applyAlignment="1"/>
    <xf numFmtId="165" fontId="11" fillId="0" borderId="5" xfId="10" applyFont="1" applyFill="1" applyBorder="1" applyAlignment="1"/>
    <xf numFmtId="164" fontId="13" fillId="0" borderId="5" xfId="12" applyFont="1" applyFill="1" applyBorder="1" applyAlignment="1">
      <alignment horizontal="right" vertical="center" wrapText="1"/>
    </xf>
    <xf numFmtId="168" fontId="13" fillId="0" borderId="0" xfId="2" applyNumberFormat="1" applyFont="1"/>
    <xf numFmtId="0" fontId="11" fillId="0" borderId="0" xfId="0" applyFont="1" applyAlignment="1">
      <alignment horizontal="center"/>
    </xf>
    <xf numFmtId="167" fontId="11" fillId="0" borderId="0" xfId="0" applyNumberFormat="1" applyFont="1"/>
    <xf numFmtId="168" fontId="19" fillId="2" borderId="0" xfId="14" applyNumberFormat="1" applyFont="1" applyFill="1" applyBorder="1"/>
    <xf numFmtId="168" fontId="17" fillId="0" borderId="5" xfId="14" applyNumberFormat="1" applyFont="1" applyBorder="1" applyAlignment="1" applyProtection="1">
      <alignment horizontal="center" vertical="center" wrapText="1"/>
    </xf>
    <xf numFmtId="168" fontId="26" fillId="0" borderId="5" xfId="14" applyNumberFormat="1" applyFont="1" applyBorder="1" applyAlignment="1" applyProtection="1">
      <alignment horizontal="center" vertical="center" wrapText="1"/>
    </xf>
    <xf numFmtId="168" fontId="17" fillId="0" borderId="5" xfId="14" applyNumberFormat="1" applyFont="1" applyBorder="1" applyAlignment="1" applyProtection="1">
      <alignment horizontal="center" vertical="center"/>
    </xf>
    <xf numFmtId="168" fontId="17" fillId="0" borderId="5" xfId="14" applyNumberFormat="1" applyFont="1" applyBorder="1" applyAlignment="1" applyProtection="1">
      <alignment vertical="center" wrapText="1"/>
    </xf>
    <xf numFmtId="168" fontId="26" fillId="2" borderId="0" xfId="14" applyNumberFormat="1" applyFont="1" applyFill="1" applyBorder="1" applyAlignment="1">
      <alignment vertical="center" wrapText="1"/>
    </xf>
    <xf numFmtId="168" fontId="19" fillId="0" borderId="5" xfId="14" applyNumberFormat="1" applyFont="1" applyBorder="1" applyAlignment="1" applyProtection="1">
      <alignment horizontal="center" vertical="center" wrapText="1"/>
    </xf>
    <xf numFmtId="168" fontId="19" fillId="0" borderId="5" xfId="14" applyNumberFormat="1" applyFont="1" applyBorder="1" applyAlignment="1" applyProtection="1">
      <alignment vertical="center" wrapText="1"/>
    </xf>
    <xf numFmtId="168" fontId="28" fillId="2" borderId="0" xfId="14" applyNumberFormat="1" applyFont="1" applyFill="1" applyBorder="1" applyAlignment="1">
      <alignment vertical="center" wrapText="1"/>
    </xf>
    <xf numFmtId="168" fontId="17" fillId="0" borderId="5" xfId="14" applyNumberFormat="1" applyFont="1" applyFill="1" applyBorder="1" applyAlignment="1">
      <alignment horizontal="center" vertical="center" wrapText="1"/>
    </xf>
    <xf numFmtId="168" fontId="17" fillId="0" borderId="5" xfId="14" applyNumberFormat="1" applyFont="1" applyBorder="1" applyAlignment="1">
      <alignment vertical="center" wrapText="1"/>
    </xf>
    <xf numFmtId="168" fontId="29" fillId="2" borderId="0" xfId="14" applyNumberFormat="1" applyFont="1" applyFill="1" applyBorder="1" applyAlignment="1">
      <alignment vertical="center" wrapText="1"/>
    </xf>
    <xf numFmtId="168" fontId="19" fillId="0" borderId="5" xfId="14" applyNumberFormat="1" applyFont="1" applyFill="1" applyBorder="1" applyAlignment="1">
      <alignment horizontal="center" vertical="center" wrapText="1"/>
    </xf>
    <xf numFmtId="168" fontId="19" fillId="0" borderId="5" xfId="14" applyNumberFormat="1" applyFont="1" applyBorder="1" applyAlignment="1">
      <alignment vertical="center" wrapText="1"/>
    </xf>
    <xf numFmtId="168" fontId="27" fillId="2" borderId="0" xfId="14" applyNumberFormat="1" applyFont="1" applyFill="1" applyBorder="1" applyAlignment="1">
      <alignment vertical="center" wrapText="1"/>
    </xf>
    <xf numFmtId="172" fontId="17" fillId="0" borderId="5" xfId="14" applyNumberFormat="1" applyFont="1" applyBorder="1" applyAlignment="1">
      <alignment vertical="center" wrapText="1"/>
    </xf>
    <xf numFmtId="168" fontId="19" fillId="0" borderId="0" xfId="14" applyNumberFormat="1" applyFont="1" applyBorder="1"/>
    <xf numFmtId="168" fontId="17" fillId="0" borderId="0" xfId="14" applyNumberFormat="1" applyFont="1" applyBorder="1"/>
    <xf numFmtId="168" fontId="26" fillId="2" borderId="5" xfId="14" applyNumberFormat="1" applyFont="1" applyFill="1" applyBorder="1" applyAlignment="1">
      <alignment vertical="center" wrapText="1"/>
    </xf>
    <xf numFmtId="168" fontId="28" fillId="2" borderId="5" xfId="14" applyNumberFormat="1" applyFont="1" applyFill="1" applyBorder="1" applyAlignment="1">
      <alignment vertical="center" wrapText="1"/>
    </xf>
    <xf numFmtId="168" fontId="29" fillId="2" borderId="5" xfId="14" applyNumberFormat="1" applyFont="1" applyFill="1" applyBorder="1" applyAlignment="1">
      <alignment vertical="center" wrapText="1"/>
    </xf>
    <xf numFmtId="168" fontId="27" fillId="2" borderId="5" xfId="14" applyNumberFormat="1" applyFont="1" applyFill="1" applyBorder="1" applyAlignment="1">
      <alignment vertical="center" wrapText="1"/>
    </xf>
    <xf numFmtId="168" fontId="17" fillId="2" borderId="5" xfId="14" applyNumberFormat="1" applyFont="1" applyFill="1" applyBorder="1"/>
    <xf numFmtId="168" fontId="17" fillId="4" borderId="5" xfId="14" applyNumberFormat="1" applyFont="1" applyFill="1" applyBorder="1" applyAlignment="1">
      <alignment vertical="center" wrapText="1"/>
    </xf>
    <xf numFmtId="168" fontId="17" fillId="3" borderId="5" xfId="14" applyNumberFormat="1" applyFont="1" applyFill="1" applyBorder="1" applyAlignment="1" applyProtection="1">
      <alignment horizontal="center" vertical="center" wrapText="1"/>
    </xf>
    <xf numFmtId="172" fontId="17" fillId="3" borderId="5" xfId="14" applyNumberFormat="1" applyFont="1" applyFill="1" applyBorder="1" applyAlignment="1" applyProtection="1">
      <alignment vertical="center" wrapText="1"/>
    </xf>
    <xf numFmtId="168" fontId="17" fillId="3" borderId="5" xfId="14" applyNumberFormat="1" applyFont="1" applyFill="1" applyBorder="1" applyAlignment="1" applyProtection="1">
      <alignment vertical="center" wrapText="1"/>
    </xf>
    <xf numFmtId="3" fontId="27" fillId="0" borderId="5" xfId="0" applyNumberFormat="1" applyFont="1" applyBorder="1" applyAlignment="1">
      <alignment vertical="center" wrapText="1"/>
    </xf>
    <xf numFmtId="3" fontId="17" fillId="0" borderId="5" xfId="0" applyNumberFormat="1" applyFont="1" applyBorder="1" applyAlignment="1">
      <alignment vertical="center" wrapText="1"/>
    </xf>
    <xf numFmtId="168" fontId="17" fillId="0" borderId="0" xfId="14" applyNumberFormat="1" applyFont="1" applyBorder="1" applyAlignment="1" applyProtection="1">
      <alignment horizontal="center" vertical="center"/>
    </xf>
    <xf numFmtId="0" fontId="27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13" fillId="0" borderId="0" xfId="13" applyFont="1" applyAlignment="1">
      <alignment horizontal="center"/>
    </xf>
    <xf numFmtId="0" fontId="13" fillId="0" borderId="0" xfId="13" applyFont="1"/>
    <xf numFmtId="0" fontId="15" fillId="0" borderId="0" xfId="13" applyFont="1"/>
    <xf numFmtId="0" fontId="11" fillId="0" borderId="0" xfId="13" applyFont="1"/>
    <xf numFmtId="0" fontId="11" fillId="0" borderId="5" xfId="13" applyFont="1" applyBorder="1" applyAlignment="1">
      <alignment horizontal="center" vertical="center" wrapText="1"/>
    </xf>
    <xf numFmtId="0" fontId="11" fillId="0" borderId="5" xfId="13" applyFont="1" applyBorder="1" applyAlignment="1">
      <alignment horizontal="left" vertical="center" wrapText="1"/>
    </xf>
    <xf numFmtId="0" fontId="14" fillId="0" borderId="5" xfId="13" applyFont="1" applyBorder="1" applyAlignment="1">
      <alignment horizontal="center" vertical="center" wrapText="1"/>
    </xf>
    <xf numFmtId="3" fontId="11" fillId="0" borderId="8" xfId="13" applyNumberFormat="1" applyFont="1" applyBorder="1" applyAlignment="1">
      <alignment horizontal="center"/>
    </xf>
    <xf numFmtId="3" fontId="11" fillId="0" borderId="8" xfId="13" applyNumberFormat="1" applyFont="1" applyBorder="1" applyAlignment="1">
      <alignment horizontal="left" shrinkToFit="1"/>
    </xf>
    <xf numFmtId="168" fontId="14" fillId="0" borderId="8" xfId="14" applyNumberFormat="1" applyFont="1" applyFill="1" applyBorder="1"/>
    <xf numFmtId="173" fontId="14" fillId="0" borderId="8" xfId="14" applyNumberFormat="1" applyFont="1" applyFill="1" applyBorder="1"/>
    <xf numFmtId="168" fontId="13" fillId="0" borderId="8" xfId="13" applyNumberFormat="1" applyFont="1" applyBorder="1" applyAlignment="1">
      <alignment wrapText="1"/>
    </xf>
    <xf numFmtId="168" fontId="13" fillId="0" borderId="0" xfId="14" applyNumberFormat="1" applyFont="1" applyFill="1"/>
    <xf numFmtId="168" fontId="13" fillId="0" borderId="0" xfId="13" applyNumberFormat="1" applyFont="1"/>
    <xf numFmtId="173" fontId="15" fillId="0" borderId="9" xfId="14" applyNumberFormat="1" applyFont="1" applyFill="1" applyBorder="1"/>
    <xf numFmtId="3" fontId="13" fillId="0" borderId="8" xfId="13" applyNumberFormat="1" applyFont="1" applyBorder="1" applyAlignment="1">
      <alignment horizontal="center"/>
    </xf>
    <xf numFmtId="3" fontId="13" fillId="0" borderId="9" xfId="13" applyNumberFormat="1" applyFont="1" applyBorder="1" applyAlignment="1">
      <alignment shrinkToFit="1"/>
    </xf>
    <xf numFmtId="168" fontId="15" fillId="0" borderId="9" xfId="14" applyNumberFormat="1" applyFont="1" applyFill="1" applyBorder="1"/>
    <xf numFmtId="168" fontId="13" fillId="0" borderId="0" xfId="15" applyNumberFormat="1" applyFont="1" applyFill="1"/>
    <xf numFmtId="174" fontId="13" fillId="0" borderId="0" xfId="13" applyNumberFormat="1" applyFont="1"/>
    <xf numFmtId="3" fontId="13" fillId="0" borderId="9" xfId="13" applyNumberFormat="1" applyFont="1" applyBorder="1" applyAlignment="1">
      <alignment vertical="center" wrapText="1" shrinkToFit="1"/>
    </xf>
    <xf numFmtId="3" fontId="13" fillId="0" borderId="9" xfId="13" quotePrefix="1" applyNumberFormat="1" applyFont="1" applyBorder="1" applyAlignment="1">
      <alignment wrapText="1" shrinkToFit="1"/>
    </xf>
    <xf numFmtId="3" fontId="13" fillId="0" borderId="3" xfId="13" applyNumberFormat="1" applyFont="1" applyBorder="1" applyAlignment="1">
      <alignment horizontal="center"/>
    </xf>
    <xf numFmtId="3" fontId="13" fillId="0" borderId="3" xfId="13" quotePrefix="1" applyNumberFormat="1" applyFont="1" applyBorder="1" applyAlignment="1">
      <alignment wrapText="1" shrinkToFit="1"/>
    </xf>
    <xf numFmtId="168" fontId="15" fillId="0" borderId="3" xfId="14" applyNumberFormat="1" applyFont="1" applyFill="1" applyBorder="1"/>
    <xf numFmtId="173" fontId="15" fillId="0" borderId="3" xfId="14" applyNumberFormat="1" applyFont="1" applyFill="1" applyBorder="1"/>
    <xf numFmtId="168" fontId="13" fillId="0" borderId="3" xfId="13" applyNumberFormat="1" applyFont="1" applyBorder="1" applyAlignment="1">
      <alignment wrapText="1"/>
    </xf>
    <xf numFmtId="0" fontId="11" fillId="0" borderId="5" xfId="13" applyFont="1" applyBorder="1" applyAlignment="1">
      <alignment horizontal="center"/>
    </xf>
    <xf numFmtId="0" fontId="11" fillId="0" borderId="5" xfId="13" applyFont="1" applyBorder="1"/>
    <xf numFmtId="168" fontId="14" fillId="0" borderId="5" xfId="14" applyNumberFormat="1" applyFont="1" applyFill="1" applyBorder="1"/>
    <xf numFmtId="0" fontId="11" fillId="0" borderId="5" xfId="13" applyFont="1" applyBorder="1" applyAlignment="1">
      <alignment wrapText="1"/>
    </xf>
    <xf numFmtId="0" fontId="31" fillId="0" borderId="0" xfId="13" applyFont="1"/>
    <xf numFmtId="168" fontId="31" fillId="0" borderId="0" xfId="13" applyNumberFormat="1" applyFont="1"/>
    <xf numFmtId="168" fontId="11" fillId="0" borderId="8" xfId="14" applyNumberFormat="1" applyFont="1" applyFill="1" applyBorder="1"/>
    <xf numFmtId="173" fontId="11" fillId="0" borderId="9" xfId="14" applyNumberFormat="1" applyFont="1" applyFill="1" applyBorder="1"/>
    <xf numFmtId="168" fontId="13" fillId="0" borderId="9" xfId="14" applyNumberFormat="1" applyFont="1" applyFill="1" applyBorder="1"/>
    <xf numFmtId="173" fontId="13" fillId="0" borderId="9" xfId="14" applyNumberFormat="1" applyFont="1" applyFill="1" applyBorder="1"/>
    <xf numFmtId="3" fontId="13" fillId="0" borderId="9" xfId="13" applyNumberFormat="1" applyFont="1" applyBorder="1" applyAlignment="1">
      <alignment horizontal="center"/>
    </xf>
    <xf numFmtId="3" fontId="13" fillId="0" borderId="9" xfId="13" applyNumberFormat="1" applyFont="1" applyBorder="1" applyAlignment="1">
      <alignment wrapText="1" shrinkToFit="1"/>
    </xf>
    <xf numFmtId="3" fontId="13" fillId="0" borderId="8" xfId="13" applyNumberFormat="1" applyFont="1" applyBorder="1" applyAlignment="1">
      <alignment shrinkToFit="1"/>
    </xf>
    <xf numFmtId="168" fontId="13" fillId="0" borderId="8" xfId="14" applyNumberFormat="1" applyFont="1" applyFill="1" applyBorder="1"/>
    <xf numFmtId="0" fontId="11" fillId="0" borderId="5" xfId="13" applyFont="1" applyBorder="1" applyAlignment="1">
      <alignment horizontal="left"/>
    </xf>
    <xf numFmtId="0" fontId="13" fillId="0" borderId="5" xfId="13" applyFont="1" applyBorder="1" applyAlignment="1">
      <alignment wrapText="1"/>
    </xf>
    <xf numFmtId="0" fontId="32" fillId="0" borderId="0" xfId="13" applyFont="1"/>
    <xf numFmtId="168" fontId="13" fillId="0" borderId="9" xfId="14" applyNumberFormat="1" applyFont="1" applyFill="1" applyBorder="1" applyAlignment="1">
      <alignment vertical="center"/>
    </xf>
    <xf numFmtId="173" fontId="13" fillId="0" borderId="9" xfId="14" applyNumberFormat="1" applyFont="1" applyFill="1" applyBorder="1" applyAlignment="1">
      <alignment vertical="center"/>
    </xf>
    <xf numFmtId="168" fontId="13" fillId="0" borderId="8" xfId="13" applyNumberFormat="1" applyFont="1" applyBorder="1" applyAlignment="1">
      <alignment vertical="center" wrapText="1"/>
    </xf>
    <xf numFmtId="168" fontId="11" fillId="0" borderId="5" xfId="14" applyNumberFormat="1" applyFont="1" applyFill="1" applyBorder="1" applyAlignment="1">
      <alignment vertical="center"/>
    </xf>
    <xf numFmtId="0" fontId="14" fillId="0" borderId="5" xfId="13" applyFont="1" applyBorder="1"/>
    <xf numFmtId="2" fontId="13" fillId="0" borderId="0" xfId="13" applyNumberFormat="1" applyFont="1"/>
    <xf numFmtId="168" fontId="13" fillId="0" borderId="9" xfId="14" applyNumberFormat="1" applyFont="1" applyFill="1" applyBorder="1" applyAlignment="1">
      <alignment horizontal="right"/>
    </xf>
    <xf numFmtId="175" fontId="13" fillId="0" borderId="0" xfId="13" applyNumberFormat="1" applyFont="1"/>
    <xf numFmtId="168" fontId="11" fillId="0" borderId="0" xfId="13" applyNumberFormat="1" applyFont="1"/>
    <xf numFmtId="168" fontId="32" fillId="0" borderId="0" xfId="14" applyNumberFormat="1" applyFont="1" applyFill="1"/>
    <xf numFmtId="168" fontId="32" fillId="0" borderId="0" xfId="13" applyNumberFormat="1" applyFont="1"/>
    <xf numFmtId="3" fontId="13" fillId="0" borderId="0" xfId="13" applyNumberFormat="1" applyFont="1"/>
    <xf numFmtId="3" fontId="13" fillId="0" borderId="10" xfId="13" applyNumberFormat="1" applyFont="1" applyBorder="1" applyAlignment="1">
      <alignment horizontal="center"/>
    </xf>
    <xf numFmtId="3" fontId="13" fillId="0" borderId="10" xfId="13" applyNumberFormat="1" applyFont="1" applyBorder="1" applyAlignment="1">
      <alignment shrinkToFit="1"/>
    </xf>
    <xf numFmtId="168" fontId="13" fillId="0" borderId="10" xfId="14" applyNumberFormat="1" applyFont="1" applyFill="1" applyBorder="1"/>
    <xf numFmtId="173" fontId="13" fillId="0" borderId="10" xfId="14" applyNumberFormat="1" applyFont="1" applyFill="1" applyBorder="1"/>
    <xf numFmtId="168" fontId="13" fillId="0" borderId="10" xfId="13" applyNumberFormat="1" applyFont="1" applyBorder="1" applyAlignment="1">
      <alignment wrapText="1"/>
    </xf>
    <xf numFmtId="0" fontId="13" fillId="0" borderId="2" xfId="13" applyFont="1" applyBorder="1" applyAlignment="1">
      <alignment horizontal="center"/>
    </xf>
    <xf numFmtId="0" fontId="11" fillId="0" borderId="2" xfId="13" applyFont="1" applyBorder="1"/>
    <xf numFmtId="0" fontId="30" fillId="0" borderId="2" xfId="13" applyFont="1" applyBorder="1"/>
    <xf numFmtId="0" fontId="13" fillId="0" borderId="5" xfId="13" applyFont="1" applyBorder="1" applyAlignment="1">
      <alignment horizontal="center"/>
    </xf>
    <xf numFmtId="168" fontId="14" fillId="0" borderId="5" xfId="13" applyNumberFormat="1" applyFont="1" applyBorder="1"/>
    <xf numFmtId="173" fontId="13" fillId="0" borderId="5" xfId="14" applyNumberFormat="1" applyFont="1" applyFill="1" applyBorder="1"/>
    <xf numFmtId="3" fontId="13" fillId="0" borderId="5" xfId="13" applyNumberFormat="1" applyFont="1" applyBorder="1" applyAlignment="1">
      <alignment shrinkToFit="1"/>
    </xf>
    <xf numFmtId="168" fontId="13" fillId="0" borderId="5" xfId="13" applyNumberFormat="1" applyFont="1" applyBorder="1" applyAlignment="1">
      <alignment wrapText="1"/>
    </xf>
    <xf numFmtId="168" fontId="15" fillId="0" borderId="5" xfId="13" applyNumberFormat="1" applyFont="1" applyBorder="1"/>
    <xf numFmtId="0" fontId="13" fillId="0" borderId="0" xfId="13" applyFont="1" applyAlignment="1">
      <alignment wrapText="1"/>
    </xf>
    <xf numFmtId="0" fontId="13" fillId="0" borderId="0" xfId="13" quotePrefix="1" applyFont="1"/>
    <xf numFmtId="168" fontId="15" fillId="0" borderId="0" xfId="13" applyNumberFormat="1" applyFont="1"/>
    <xf numFmtId="0" fontId="14" fillId="0" borderId="0" xfId="13" applyFont="1"/>
    <xf numFmtId="168" fontId="14" fillId="0" borderId="0" xfId="13" applyNumberFormat="1" applyFont="1"/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5" xfId="5" applyFont="1" applyBorder="1" applyAlignment="1">
      <alignment horizontal="center" vertical="center" wrapText="1"/>
    </xf>
    <xf numFmtId="165" fontId="11" fillId="0" borderId="2" xfId="10" applyFont="1" applyFill="1" applyBorder="1" applyAlignment="1">
      <alignment horizontal="center" vertical="center" wrapText="1"/>
    </xf>
    <xf numFmtId="165" fontId="11" fillId="0" borderId="3" xfId="10" applyFont="1" applyFill="1" applyBorder="1" applyAlignment="1">
      <alignment horizontal="center" vertical="center" wrapText="1"/>
    </xf>
    <xf numFmtId="165" fontId="11" fillId="0" borderId="4" xfId="1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1" fillId="0" borderId="4" xfId="5" applyFont="1" applyBorder="1" applyAlignment="1">
      <alignment horizontal="center" vertical="center" wrapText="1"/>
    </xf>
    <xf numFmtId="14" fontId="11" fillId="0" borderId="2" xfId="5" applyNumberFormat="1" applyFont="1" applyBorder="1" applyAlignment="1">
      <alignment horizontal="center" vertical="center" wrapText="1"/>
    </xf>
    <xf numFmtId="14" fontId="11" fillId="0" borderId="4" xfId="5" applyNumberFormat="1" applyFont="1" applyBorder="1" applyAlignment="1">
      <alignment horizontal="center" vertical="center" wrapText="1"/>
    </xf>
    <xf numFmtId="167" fontId="11" fillId="0" borderId="2" xfId="10" applyNumberFormat="1" applyFont="1" applyFill="1" applyBorder="1" applyAlignment="1">
      <alignment horizontal="center" vertical="center" wrapText="1"/>
    </xf>
    <xf numFmtId="167" fontId="11" fillId="0" borderId="4" xfId="10" applyNumberFormat="1" applyFont="1" applyFill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 wrapText="1"/>
    </xf>
    <xf numFmtId="0" fontId="11" fillId="0" borderId="7" xfId="5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7" fontId="11" fillId="0" borderId="3" xfId="10" applyNumberFormat="1" applyFont="1" applyFill="1" applyBorder="1" applyAlignment="1">
      <alignment horizontal="center" vertical="center" wrapText="1"/>
    </xf>
    <xf numFmtId="167" fontId="11" fillId="0" borderId="0" xfId="10" applyNumberFormat="1" applyFont="1" applyFill="1" applyAlignment="1">
      <alignment horizontal="center"/>
    </xf>
    <xf numFmtId="0" fontId="11" fillId="0" borderId="5" xfId="0" applyFont="1" applyBorder="1" applyAlignment="1">
      <alignment horizontal="center"/>
    </xf>
    <xf numFmtId="167" fontId="16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9" fillId="0" borderId="0" xfId="13" applyFont="1" applyAlignment="1">
      <alignment horizontal="right" vertical="center"/>
    </xf>
    <xf numFmtId="0" fontId="17" fillId="0" borderId="0" xfId="13" applyFont="1" applyAlignment="1">
      <alignment horizontal="center"/>
    </xf>
    <xf numFmtId="0" fontId="11" fillId="0" borderId="0" xfId="13" applyFont="1" applyAlignment="1">
      <alignment horizontal="center"/>
    </xf>
    <xf numFmtId="0" fontId="30" fillId="0" borderId="1" xfId="13" applyFont="1" applyBorder="1" applyAlignment="1">
      <alignment horizontal="right"/>
    </xf>
    <xf numFmtId="0" fontId="11" fillId="0" borderId="5" xfId="13" applyFont="1" applyBorder="1" applyAlignment="1">
      <alignment horizontal="center" vertical="center" wrapText="1"/>
    </xf>
    <xf numFmtId="0" fontId="14" fillId="0" borderId="5" xfId="13" applyFont="1" applyBorder="1" applyAlignment="1">
      <alignment horizontal="center" vertical="center" wrapText="1"/>
    </xf>
    <xf numFmtId="0" fontId="16" fillId="0" borderId="0" xfId="13" applyFont="1" applyAlignment="1">
      <alignment horizontal="center"/>
    </xf>
    <xf numFmtId="0" fontId="11" fillId="0" borderId="6" xfId="2" applyFont="1" applyBorder="1" applyAlignment="1">
      <alignment horizontal="center" wrapText="1"/>
    </xf>
    <xf numFmtId="0" fontId="11" fillId="0" borderId="7" xfId="2" applyFont="1" applyBorder="1" applyAlignment="1">
      <alignment horizontal="center" wrapText="1"/>
    </xf>
    <xf numFmtId="167" fontId="16" fillId="0" borderId="0" xfId="10" applyNumberFormat="1" applyFont="1" applyFill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5" xfId="2" applyFont="1" applyBorder="1" applyAlignment="1">
      <alignment horizontal="center" vertical="center" wrapText="1"/>
    </xf>
    <xf numFmtId="168" fontId="11" fillId="0" borderId="5" xfId="2" applyNumberFormat="1" applyFont="1" applyBorder="1" applyAlignment="1">
      <alignment horizontal="center" vertical="center" wrapText="1"/>
    </xf>
    <xf numFmtId="168" fontId="11" fillId="0" borderId="2" xfId="3" applyNumberFormat="1" applyFont="1" applyFill="1" applyBorder="1" applyAlignment="1">
      <alignment horizontal="center" vertical="center" wrapText="1"/>
    </xf>
    <xf numFmtId="168" fontId="11" fillId="0" borderId="4" xfId="3" applyNumberFormat="1" applyFont="1" applyFill="1" applyBorder="1" applyAlignment="1">
      <alignment horizontal="center" vertical="center" wrapText="1"/>
    </xf>
    <xf numFmtId="168" fontId="17" fillId="0" borderId="0" xfId="14" applyNumberFormat="1" applyFont="1" applyBorder="1" applyAlignment="1" applyProtection="1">
      <alignment horizontal="center" vertical="center"/>
    </xf>
    <xf numFmtId="168" fontId="19" fillId="0" borderId="1" xfId="14" applyNumberFormat="1" applyFont="1" applyBorder="1" applyAlignment="1" applyProtection="1">
      <alignment horizontal="center" vertical="center"/>
    </xf>
    <xf numFmtId="168" fontId="33" fillId="0" borderId="0" xfId="14" applyNumberFormat="1" applyFont="1" applyBorder="1" applyAlignment="1" applyProtection="1">
      <alignment horizontal="center" vertical="center"/>
    </xf>
  </cellXfs>
  <cellStyles count="16">
    <cellStyle name="Comma" xfId="10" builtinId="3"/>
    <cellStyle name="Comma [0]" xfId="12" builtinId="6"/>
    <cellStyle name="Comma 2" xfId="3"/>
    <cellStyle name="Comma 3" xfId="14"/>
    <cellStyle name="Currency 2" xfId="4"/>
    <cellStyle name="HAI" xfId="6"/>
    <cellStyle name="Normal" xfId="0" builtinId="0"/>
    <cellStyle name="Normal 2" xfId="1"/>
    <cellStyle name="Normal 3" xfId="7"/>
    <cellStyle name="Normal 4" xfId="5"/>
    <cellStyle name="Normal 5" xfId="8"/>
    <cellStyle name="Normal 6" xfId="9"/>
    <cellStyle name="Normal 7" xfId="2"/>
    <cellStyle name="Normal 8" xfId="13"/>
    <cellStyle name="Normal_Chi NSTW NSDP 2002 - PL" xfId="11"/>
    <cellStyle name="Percent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M47"/>
  <sheetViews>
    <sheetView tabSelected="1" zoomScale="70" zoomScaleNormal="70" workbookViewId="0">
      <selection activeCell="A3" sqref="A3:L3"/>
    </sheetView>
  </sheetViews>
  <sheetFormatPr defaultColWidth="10" defaultRowHeight="15.75"/>
  <cols>
    <col min="1" max="1" width="5.6640625" style="6" customWidth="1"/>
    <col min="2" max="2" width="32.5546875" style="6" customWidth="1"/>
    <col min="3" max="3" width="11.6640625" style="6" customWidth="1"/>
    <col min="4" max="4" width="10.6640625" style="6" customWidth="1"/>
    <col min="5" max="5" width="12.109375" style="6" customWidth="1"/>
    <col min="6" max="6" width="14.5546875" style="15" customWidth="1"/>
    <col min="7" max="7" width="10.6640625" style="6" customWidth="1"/>
    <col min="8" max="8" width="10.44140625" style="6" customWidth="1"/>
    <col min="9" max="9" width="14.109375" style="15" customWidth="1"/>
    <col min="10" max="10" width="11.5546875" style="6" customWidth="1"/>
    <col min="11" max="11" width="12" style="16" customWidth="1"/>
    <col min="12" max="12" width="11.44140625" style="63" customWidth="1"/>
    <col min="13" max="13" width="10.6640625" style="6" bestFit="1" customWidth="1"/>
    <col min="14" max="16384" width="10" style="6"/>
  </cols>
  <sheetData>
    <row r="1" spans="1:12">
      <c r="L1" s="63" t="s">
        <v>40</v>
      </c>
    </row>
    <row r="2" spans="1:12" ht="19.5" customHeight="1">
      <c r="A2" s="182" t="s">
        <v>93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7.25" customHeight="1">
      <c r="A3" s="183" t="s">
        <v>164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7.2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23.25" customHeight="1">
      <c r="A5" s="185"/>
      <c r="B5" s="185"/>
      <c r="C5" s="185"/>
      <c r="D5" s="17"/>
      <c r="E5" s="17"/>
      <c r="F5" s="55"/>
      <c r="J5" s="186" t="s">
        <v>0</v>
      </c>
      <c r="K5" s="186"/>
      <c r="L5" s="186"/>
    </row>
    <row r="6" spans="1:12" ht="39.75" customHeight="1">
      <c r="A6" s="202" t="s">
        <v>29</v>
      </c>
      <c r="B6" s="202" t="s">
        <v>30</v>
      </c>
      <c r="C6" s="192" t="s">
        <v>92</v>
      </c>
      <c r="D6" s="202" t="s">
        <v>18</v>
      </c>
      <c r="E6" s="202"/>
      <c r="F6" s="198" t="s">
        <v>163</v>
      </c>
      <c r="G6" s="188" t="s">
        <v>18</v>
      </c>
      <c r="H6" s="188"/>
      <c r="I6" s="188"/>
      <c r="J6" s="188"/>
      <c r="K6" s="188"/>
      <c r="L6" s="189" t="s">
        <v>23</v>
      </c>
    </row>
    <row r="7" spans="1:12" ht="30.95" customHeight="1">
      <c r="A7" s="202"/>
      <c r="B7" s="202"/>
      <c r="C7" s="207"/>
      <c r="D7" s="192" t="s">
        <v>24</v>
      </c>
      <c r="E7" s="192" t="s">
        <v>25</v>
      </c>
      <c r="F7" s="203"/>
      <c r="G7" s="194" t="s">
        <v>19</v>
      </c>
      <c r="H7" s="196" t="s">
        <v>20</v>
      </c>
      <c r="I7" s="198" t="s">
        <v>42</v>
      </c>
      <c r="J7" s="200" t="s">
        <v>18</v>
      </c>
      <c r="K7" s="201"/>
      <c r="L7" s="190"/>
    </row>
    <row r="8" spans="1:12" ht="36" customHeight="1">
      <c r="A8" s="202"/>
      <c r="B8" s="202"/>
      <c r="C8" s="207"/>
      <c r="D8" s="193"/>
      <c r="E8" s="193" t="s">
        <v>25</v>
      </c>
      <c r="F8" s="199"/>
      <c r="G8" s="195"/>
      <c r="H8" s="197"/>
      <c r="I8" s="199"/>
      <c r="J8" s="181" t="s">
        <v>21</v>
      </c>
      <c r="K8" s="181" t="s">
        <v>22</v>
      </c>
      <c r="L8" s="191"/>
    </row>
    <row r="9" spans="1:12" s="20" customFormat="1" ht="17.45" customHeight="1">
      <c r="A9" s="1" t="s">
        <v>1</v>
      </c>
      <c r="B9" s="19" t="s">
        <v>2</v>
      </c>
      <c r="C9" s="1">
        <v>1</v>
      </c>
      <c r="D9" s="1">
        <v>2</v>
      </c>
      <c r="E9" s="1">
        <v>3</v>
      </c>
      <c r="F9" s="56" t="s">
        <v>45</v>
      </c>
      <c r="G9" s="2">
        <v>5</v>
      </c>
      <c r="H9" s="2">
        <v>6</v>
      </c>
      <c r="I9" s="3" t="s">
        <v>43</v>
      </c>
      <c r="J9" s="4">
        <v>8</v>
      </c>
      <c r="K9" s="4">
        <v>9</v>
      </c>
      <c r="L9" s="64" t="s">
        <v>44</v>
      </c>
    </row>
    <row r="10" spans="1:12" s="23" customFormat="1" ht="23.25" customHeight="1">
      <c r="A10" s="21" t="s">
        <v>3</v>
      </c>
      <c r="B10" s="22" t="s">
        <v>52</v>
      </c>
      <c r="C10" s="9">
        <f>C11+C12</f>
        <v>101150</v>
      </c>
      <c r="D10" s="9">
        <f>D11+D12</f>
        <v>4810</v>
      </c>
      <c r="E10" s="9">
        <f t="shared" ref="E10" si="0">E11+E12</f>
        <v>96340</v>
      </c>
      <c r="F10" s="9">
        <f>F11+F12</f>
        <v>28278.356999999996</v>
      </c>
      <c r="G10" s="9">
        <f t="shared" ref="G10:K10" si="1">G11+G12</f>
        <v>1198.6510000000001</v>
      </c>
      <c r="H10" s="9">
        <f t="shared" si="1"/>
        <v>1934.3690000000001</v>
      </c>
      <c r="I10" s="9">
        <f t="shared" si="1"/>
        <v>25149.441999999999</v>
      </c>
      <c r="J10" s="9">
        <f t="shared" si="1"/>
        <v>22954.617000000002</v>
      </c>
      <c r="K10" s="9">
        <f t="shared" si="1"/>
        <v>2194.8249999999998</v>
      </c>
      <c r="L10" s="65">
        <f t="shared" ref="L10:L37" si="2">F10/C10*100</f>
        <v>27.956853188334151</v>
      </c>
    </row>
    <row r="11" spans="1:12" s="23" customFormat="1" ht="23.25" customHeight="1">
      <c r="A11" s="21">
        <v>1</v>
      </c>
      <c r="B11" s="24" t="s">
        <v>26</v>
      </c>
      <c r="C11" s="9"/>
      <c r="D11" s="9"/>
      <c r="E11" s="9"/>
      <c r="F11" s="9">
        <f>G11+H11+I11</f>
        <v>104.316</v>
      </c>
      <c r="G11" s="59">
        <v>104.316</v>
      </c>
      <c r="H11" s="9"/>
      <c r="I11" s="9"/>
      <c r="J11" s="9"/>
      <c r="K11" s="9"/>
      <c r="L11" s="65"/>
    </row>
    <row r="12" spans="1:12" s="25" customFormat="1" ht="23.25" customHeight="1">
      <c r="A12" s="21">
        <v>2</v>
      </c>
      <c r="B12" s="22" t="s">
        <v>37</v>
      </c>
      <c r="C12" s="9">
        <f>D12+E12</f>
        <v>101150</v>
      </c>
      <c r="D12" s="9">
        <f>D15+D20+D21+D22+D23+D24+D26+D28</f>
        <v>4810</v>
      </c>
      <c r="E12" s="9">
        <f>E15+E20+E21+E22+E23+E24+E26+E28</f>
        <v>96340</v>
      </c>
      <c r="F12" s="9">
        <f>F15+F20+F21+F22+F23+F24+F26+F28+F27</f>
        <v>28174.040999999997</v>
      </c>
      <c r="G12" s="9">
        <f>G15+G20+G21+G22+G23+G24+G26+G28+G29</f>
        <v>1094.335</v>
      </c>
      <c r="H12" s="9">
        <f>H15+H20+H21+H22+H23+H24+H26+H28+H29</f>
        <v>1934.3690000000001</v>
      </c>
      <c r="I12" s="9">
        <f>I15+I20+I21+I22+I23+I24+I26+I28</f>
        <v>25149.441999999999</v>
      </c>
      <c r="J12" s="9">
        <f>J15+J20+J21+J22+J23+J24+J26+J28</f>
        <v>22954.617000000002</v>
      </c>
      <c r="K12" s="9">
        <f>K15+K20+K21+K22+K23+K24+K26+K28</f>
        <v>2194.8249999999998</v>
      </c>
      <c r="L12" s="65">
        <f t="shared" si="2"/>
        <v>27.853723183391001</v>
      </c>
    </row>
    <row r="13" spans="1:12" s="25" customFormat="1" ht="23.25" customHeight="1">
      <c r="A13" s="21" t="s">
        <v>4</v>
      </c>
      <c r="B13" s="22" t="s">
        <v>46</v>
      </c>
      <c r="C13" s="9">
        <f t="shared" ref="C13:K13" si="3">C14+C30+C33+C34+C35+C36</f>
        <v>578596</v>
      </c>
      <c r="D13" s="9">
        <f>D14+D30+D33+D34+D35+D36</f>
        <v>4810</v>
      </c>
      <c r="E13" s="9">
        <f t="shared" si="3"/>
        <v>573786</v>
      </c>
      <c r="F13" s="9">
        <f>F14+F30+F33+F34+F35+F36</f>
        <v>199007.691395</v>
      </c>
      <c r="G13" s="9">
        <f t="shared" si="3"/>
        <v>1094.335</v>
      </c>
      <c r="H13" s="9">
        <f t="shared" si="3"/>
        <v>1930.2640000000001</v>
      </c>
      <c r="I13" s="9">
        <f t="shared" si="3"/>
        <v>195983.09239500001</v>
      </c>
      <c r="J13" s="9">
        <f t="shared" si="3"/>
        <v>160389.42339499999</v>
      </c>
      <c r="K13" s="9">
        <f t="shared" si="3"/>
        <v>35593.669000000002</v>
      </c>
      <c r="L13" s="65">
        <f t="shared" si="2"/>
        <v>34.394930382339318</v>
      </c>
    </row>
    <row r="14" spans="1:12" s="25" customFormat="1" ht="23.25" customHeight="1">
      <c r="A14" s="21">
        <v>1</v>
      </c>
      <c r="B14" s="22" t="s">
        <v>47</v>
      </c>
      <c r="C14" s="9">
        <f>C15+C20+C21+C22+C23+C24+C26+C28</f>
        <v>101150</v>
      </c>
      <c r="D14" s="9">
        <f t="shared" ref="D14:K14" si="4">D15+D20+D21+D22+D23+D24+D26+D28</f>
        <v>4810</v>
      </c>
      <c r="E14" s="9">
        <f t="shared" si="4"/>
        <v>96340</v>
      </c>
      <c r="F14" s="9">
        <f>F15+F20+F21+F22+F23+F24+F26+F28</f>
        <v>28174.040999999997</v>
      </c>
      <c r="G14" s="9">
        <f t="shared" si="4"/>
        <v>1094.335</v>
      </c>
      <c r="H14" s="9">
        <f t="shared" si="4"/>
        <v>1930.2640000000001</v>
      </c>
      <c r="I14" s="9">
        <f t="shared" si="4"/>
        <v>25149.441999999999</v>
      </c>
      <c r="J14" s="9">
        <f t="shared" si="4"/>
        <v>22954.617000000002</v>
      </c>
      <c r="K14" s="9">
        <f t="shared" si="4"/>
        <v>2194.8249999999998</v>
      </c>
      <c r="L14" s="65">
        <f t="shared" si="2"/>
        <v>27.853723183391001</v>
      </c>
    </row>
    <row r="15" spans="1:12" ht="23.25" customHeight="1">
      <c r="A15" s="26" t="s">
        <v>31</v>
      </c>
      <c r="B15" s="27" t="s">
        <v>5</v>
      </c>
      <c r="C15" s="10">
        <f t="shared" ref="C15:K15" si="5">SUM(C16:C19)</f>
        <v>30000</v>
      </c>
      <c r="D15" s="10">
        <f t="shared" si="5"/>
        <v>100</v>
      </c>
      <c r="E15" s="10">
        <f t="shared" si="5"/>
        <v>29900</v>
      </c>
      <c r="F15" s="10">
        <f t="shared" si="5"/>
        <v>9786.099000000002</v>
      </c>
      <c r="G15" s="10">
        <f t="shared" si="5"/>
        <v>0</v>
      </c>
      <c r="H15" s="10">
        <f t="shared" si="5"/>
        <v>416.56999999999994</v>
      </c>
      <c r="I15" s="10">
        <f t="shared" si="5"/>
        <v>9369.5290000000005</v>
      </c>
      <c r="J15" s="10">
        <f t="shared" si="5"/>
        <v>9369.5290000000005</v>
      </c>
      <c r="K15" s="10">
        <f t="shared" si="5"/>
        <v>0</v>
      </c>
      <c r="L15" s="66">
        <f t="shared" si="2"/>
        <v>32.62033000000001</v>
      </c>
    </row>
    <row r="16" spans="1:12" ht="23.25" customHeight="1">
      <c r="A16" s="26" t="s">
        <v>7</v>
      </c>
      <c r="B16" s="28" t="s">
        <v>14</v>
      </c>
      <c r="C16" s="11">
        <f>D16+E16</f>
        <v>28900</v>
      </c>
      <c r="D16" s="11"/>
      <c r="E16" s="11">
        <v>28900</v>
      </c>
      <c r="F16" s="11">
        <f t="shared" ref="F16:F29" si="6">G16+H16+I16</f>
        <v>8429.1470000000008</v>
      </c>
      <c r="G16" s="11"/>
      <c r="H16" s="59">
        <v>193.72399999999999</v>
      </c>
      <c r="I16" s="11">
        <f>J16+K16</f>
        <v>8235.4230000000007</v>
      </c>
      <c r="J16" s="60">
        <v>8235.4230000000007</v>
      </c>
      <c r="K16" s="11"/>
      <c r="L16" s="66">
        <f t="shared" si="2"/>
        <v>29.166598615916957</v>
      </c>
    </row>
    <row r="17" spans="1:13" ht="23.25" customHeight="1">
      <c r="A17" s="26" t="s">
        <v>7</v>
      </c>
      <c r="B17" s="28" t="s">
        <v>15</v>
      </c>
      <c r="C17" s="11">
        <f t="shared" ref="C17:C25" si="7">D17+E17</f>
        <v>1000</v>
      </c>
      <c r="D17" s="11"/>
      <c r="E17" s="11">
        <v>1000</v>
      </c>
      <c r="F17" s="11">
        <f t="shared" si="6"/>
        <v>1327.701</v>
      </c>
      <c r="G17" s="11"/>
      <c r="H17" s="59">
        <v>193.595</v>
      </c>
      <c r="I17" s="11">
        <f t="shared" ref="I17:I20" si="8">J17+K17</f>
        <v>1134.106</v>
      </c>
      <c r="J17" s="60">
        <v>1134.106</v>
      </c>
      <c r="K17" s="11"/>
      <c r="L17" s="66">
        <f>F17/C17*100</f>
        <v>132.77010000000001</v>
      </c>
    </row>
    <row r="18" spans="1:13" ht="23.25" customHeight="1">
      <c r="A18" s="26" t="s">
        <v>7</v>
      </c>
      <c r="B18" s="28" t="s">
        <v>16</v>
      </c>
      <c r="C18" s="11">
        <f t="shared" si="7"/>
        <v>50</v>
      </c>
      <c r="D18" s="11">
        <v>50</v>
      </c>
      <c r="E18" s="11"/>
      <c r="F18" s="11">
        <f t="shared" si="6"/>
        <v>13.256</v>
      </c>
      <c r="G18" s="11"/>
      <c r="H18" s="11">
        <v>13.256</v>
      </c>
      <c r="I18" s="11">
        <f t="shared" si="8"/>
        <v>0</v>
      </c>
      <c r="J18" s="11"/>
      <c r="K18" s="11"/>
      <c r="L18" s="66">
        <f t="shared" si="2"/>
        <v>26.512</v>
      </c>
    </row>
    <row r="19" spans="1:13" ht="23.25" customHeight="1">
      <c r="A19" s="26" t="s">
        <v>7</v>
      </c>
      <c r="B19" s="28" t="s">
        <v>17</v>
      </c>
      <c r="C19" s="11">
        <f t="shared" si="7"/>
        <v>50</v>
      </c>
      <c r="D19" s="11">
        <v>50</v>
      </c>
      <c r="E19" s="11"/>
      <c r="F19" s="11">
        <f t="shared" si="6"/>
        <v>15.994999999999999</v>
      </c>
      <c r="G19" s="11"/>
      <c r="H19" s="11">
        <v>15.994999999999999</v>
      </c>
      <c r="I19" s="11">
        <f t="shared" si="8"/>
        <v>0</v>
      </c>
      <c r="J19" s="11"/>
      <c r="K19" s="11"/>
      <c r="L19" s="66">
        <f t="shared" si="2"/>
        <v>31.989999999999995</v>
      </c>
    </row>
    <row r="20" spans="1:13" ht="23.25" customHeight="1">
      <c r="A20" s="26" t="s">
        <v>32</v>
      </c>
      <c r="B20" s="27" t="s">
        <v>6</v>
      </c>
      <c r="C20" s="11">
        <f t="shared" si="7"/>
        <v>15000</v>
      </c>
      <c r="D20" s="11"/>
      <c r="E20" s="11">
        <v>15000</v>
      </c>
      <c r="F20" s="11">
        <f t="shared" si="6"/>
        <v>2054.5540000000001</v>
      </c>
      <c r="G20" s="11"/>
      <c r="H20" s="11">
        <v>598.79600000000005</v>
      </c>
      <c r="I20" s="11">
        <f t="shared" si="8"/>
        <v>1455.758</v>
      </c>
      <c r="J20" s="11">
        <v>1455.758</v>
      </c>
      <c r="K20" s="11"/>
      <c r="L20" s="66">
        <f t="shared" si="2"/>
        <v>13.697026666666668</v>
      </c>
    </row>
    <row r="21" spans="1:13" ht="23.25" customHeight="1">
      <c r="A21" s="26" t="s">
        <v>33</v>
      </c>
      <c r="B21" s="27" t="s">
        <v>8</v>
      </c>
      <c r="C21" s="11">
        <f t="shared" si="7"/>
        <v>15000</v>
      </c>
      <c r="D21" s="11"/>
      <c r="E21" s="11">
        <v>15000</v>
      </c>
      <c r="F21" s="11">
        <f t="shared" si="6"/>
        <v>2914.7460000000001</v>
      </c>
      <c r="G21" s="11"/>
      <c r="H21" s="11"/>
      <c r="I21" s="11">
        <f>J21+K21</f>
        <v>2914.7460000000001</v>
      </c>
      <c r="J21" s="60">
        <v>2570.7020000000002</v>
      </c>
      <c r="K21" s="60">
        <v>344.04399999999998</v>
      </c>
      <c r="L21" s="66">
        <f t="shared" si="2"/>
        <v>19.431640000000002</v>
      </c>
    </row>
    <row r="22" spans="1:13" ht="23.25" customHeight="1">
      <c r="A22" s="26" t="s">
        <v>34</v>
      </c>
      <c r="B22" s="27" t="s">
        <v>9</v>
      </c>
      <c r="C22" s="11">
        <f t="shared" si="7"/>
        <v>3300</v>
      </c>
      <c r="D22" s="11">
        <f>150+1500</f>
        <v>1650</v>
      </c>
      <c r="E22" s="11">
        <v>1650</v>
      </c>
      <c r="F22" s="11">
        <f t="shared" si="6"/>
        <v>1525.5610000000001</v>
      </c>
      <c r="G22" s="11">
        <v>417.18700000000001</v>
      </c>
      <c r="H22" s="11">
        <v>30</v>
      </c>
      <c r="I22" s="11">
        <f>J22+K22</f>
        <v>1078.374</v>
      </c>
      <c r="J22" s="60">
        <v>621.58900000000006</v>
      </c>
      <c r="K22" s="60">
        <v>456.78500000000003</v>
      </c>
      <c r="L22" s="66">
        <f t="shared" si="2"/>
        <v>46.229121212121214</v>
      </c>
    </row>
    <row r="23" spans="1:13" ht="23.25" customHeight="1">
      <c r="A23" s="26" t="s">
        <v>35</v>
      </c>
      <c r="B23" s="27" t="s">
        <v>10</v>
      </c>
      <c r="C23" s="11">
        <f t="shared" si="7"/>
        <v>250</v>
      </c>
      <c r="D23" s="11"/>
      <c r="E23" s="11">
        <v>250</v>
      </c>
      <c r="F23" s="11">
        <f t="shared" si="6"/>
        <v>84.995999999999995</v>
      </c>
      <c r="G23" s="11"/>
      <c r="H23" s="11"/>
      <c r="I23" s="11">
        <f t="shared" ref="I23:I36" si="9">J23+K23</f>
        <v>84.995999999999995</v>
      </c>
      <c r="J23" s="11"/>
      <c r="K23" s="11">
        <v>84.995999999999995</v>
      </c>
      <c r="L23" s="66">
        <f>F23/C23*100</f>
        <v>33.998399999999997</v>
      </c>
    </row>
    <row r="24" spans="1:13" ht="23.25" customHeight="1">
      <c r="A24" s="26" t="s">
        <v>36</v>
      </c>
      <c r="B24" s="27" t="s">
        <v>12</v>
      </c>
      <c r="C24" s="11">
        <f t="shared" si="7"/>
        <v>30000</v>
      </c>
      <c r="D24" s="11">
        <v>3000</v>
      </c>
      <c r="E24" s="11">
        <v>27000</v>
      </c>
      <c r="F24" s="11">
        <f t="shared" si="6"/>
        <v>9391.99</v>
      </c>
      <c r="G24" s="11"/>
      <c r="H24" s="11">
        <v>762.12099999999998</v>
      </c>
      <c r="I24" s="11">
        <f t="shared" si="9"/>
        <v>8629.8690000000006</v>
      </c>
      <c r="J24" s="60">
        <v>8629.8690000000006</v>
      </c>
      <c r="K24" s="11"/>
      <c r="L24" s="66">
        <f t="shared" si="2"/>
        <v>31.306633333333334</v>
      </c>
      <c r="M24" s="18"/>
    </row>
    <row r="25" spans="1:13" ht="23.25" customHeight="1">
      <c r="A25" s="26"/>
      <c r="B25" s="27" t="s">
        <v>88</v>
      </c>
      <c r="C25" s="10">
        <f t="shared" si="7"/>
        <v>8500</v>
      </c>
      <c r="D25" s="10"/>
      <c r="E25" s="10">
        <v>8500</v>
      </c>
      <c r="F25" s="10">
        <f t="shared" si="6"/>
        <v>1281.2950000000001</v>
      </c>
      <c r="G25" s="10"/>
      <c r="H25" s="10"/>
      <c r="I25" s="10">
        <f t="shared" si="9"/>
        <v>1281.2950000000001</v>
      </c>
      <c r="J25" s="11">
        <v>1281.2950000000001</v>
      </c>
      <c r="K25" s="10"/>
      <c r="L25" s="66">
        <f t="shared" si="2"/>
        <v>15.074058823529413</v>
      </c>
    </row>
    <row r="26" spans="1:13" ht="23.25" customHeight="1">
      <c r="A26" s="26" t="s">
        <v>49</v>
      </c>
      <c r="B26" s="27" t="s">
        <v>11</v>
      </c>
      <c r="C26" s="10">
        <f>D26+E26</f>
        <v>600</v>
      </c>
      <c r="D26" s="10">
        <v>60</v>
      </c>
      <c r="E26" s="10">
        <v>540</v>
      </c>
      <c r="F26" s="10">
        <f t="shared" si="6"/>
        <v>279.97499999999997</v>
      </c>
      <c r="G26" s="10"/>
      <c r="H26" s="10">
        <v>82.471999999999994</v>
      </c>
      <c r="I26" s="10">
        <f t="shared" si="9"/>
        <v>197.50299999999999</v>
      </c>
      <c r="J26" s="10">
        <v>197.50299999999999</v>
      </c>
      <c r="K26" s="10"/>
      <c r="L26" s="67">
        <f t="shared" si="2"/>
        <v>46.662499999999994</v>
      </c>
    </row>
    <row r="27" spans="1:13" ht="23.25" hidden="1" customHeight="1">
      <c r="A27" s="26"/>
      <c r="B27" s="27"/>
      <c r="C27" s="10"/>
      <c r="D27" s="10"/>
      <c r="E27" s="10"/>
      <c r="F27" s="10"/>
      <c r="G27" s="10"/>
      <c r="H27" s="10"/>
      <c r="I27" s="10"/>
      <c r="J27" s="10"/>
      <c r="K27" s="10"/>
      <c r="L27" s="67"/>
    </row>
    <row r="28" spans="1:13" ht="23.25" customHeight="1">
      <c r="A28" s="26" t="s">
        <v>50</v>
      </c>
      <c r="B28" s="27" t="s">
        <v>13</v>
      </c>
      <c r="C28" s="10">
        <f>D28+E28</f>
        <v>7000</v>
      </c>
      <c r="D28" s="10"/>
      <c r="E28" s="10">
        <f>4280+2720</f>
        <v>7000</v>
      </c>
      <c r="F28" s="10">
        <f t="shared" si="6"/>
        <v>2136.12</v>
      </c>
      <c r="G28" s="10">
        <v>677.14800000000002</v>
      </c>
      <c r="H28" s="10">
        <v>40.305</v>
      </c>
      <c r="I28" s="10">
        <f t="shared" si="9"/>
        <v>1418.6669999999999</v>
      </c>
      <c r="J28" s="61">
        <v>109.667</v>
      </c>
      <c r="K28" s="61">
        <v>1309</v>
      </c>
      <c r="L28" s="67">
        <f t="shared" si="2"/>
        <v>30.515999999999998</v>
      </c>
    </row>
    <row r="29" spans="1:13" ht="23.25" customHeight="1">
      <c r="A29" s="26" t="s">
        <v>95</v>
      </c>
      <c r="B29" s="27" t="s">
        <v>96</v>
      </c>
      <c r="C29" s="10"/>
      <c r="D29" s="10"/>
      <c r="E29" s="10"/>
      <c r="F29" s="10">
        <f t="shared" si="6"/>
        <v>4.1050000000000004</v>
      </c>
      <c r="G29" s="10"/>
      <c r="H29" s="10">
        <v>4.1050000000000004</v>
      </c>
      <c r="I29" s="10">
        <f t="shared" si="9"/>
        <v>0</v>
      </c>
      <c r="J29" s="61"/>
      <c r="K29" s="61"/>
      <c r="L29" s="67"/>
    </row>
    <row r="30" spans="1:13" s="23" customFormat="1" ht="23.25" customHeight="1">
      <c r="A30" s="180">
        <v>2</v>
      </c>
      <c r="B30" s="22" t="s">
        <v>48</v>
      </c>
      <c r="C30" s="9">
        <f>SUM(C31:C32)</f>
        <v>441197</v>
      </c>
      <c r="D30" s="9">
        <f t="shared" ref="D30:E30" si="10">SUM(D31:D32)</f>
        <v>0</v>
      </c>
      <c r="E30" s="9">
        <f t="shared" si="10"/>
        <v>441197</v>
      </c>
      <c r="F30" s="9">
        <f>SUM(F31:F32)</f>
        <v>166815.80900000001</v>
      </c>
      <c r="G30" s="9">
        <f t="shared" ref="G30:K30" si="11">SUM(G31:G32)</f>
        <v>0</v>
      </c>
      <c r="H30" s="9">
        <f t="shared" si="11"/>
        <v>0</v>
      </c>
      <c r="I30" s="9">
        <f>SUM(I31:I32)</f>
        <v>166815.80900000001</v>
      </c>
      <c r="J30" s="9">
        <f t="shared" si="11"/>
        <v>133463.96</v>
      </c>
      <c r="K30" s="9">
        <f t="shared" si="11"/>
        <v>33351.849000000002</v>
      </c>
      <c r="L30" s="68">
        <f t="shared" si="2"/>
        <v>37.809823956191906</v>
      </c>
    </row>
    <row r="31" spans="1:13" ht="23.25" customHeight="1">
      <c r="A31" s="26" t="s">
        <v>27</v>
      </c>
      <c r="B31" s="29" t="s">
        <v>38</v>
      </c>
      <c r="C31" s="10">
        <f>D31+E31</f>
        <v>391207</v>
      </c>
      <c r="D31" s="10"/>
      <c r="E31" s="10">
        <v>391207</v>
      </c>
      <c r="F31" s="10">
        <f t="shared" ref="F31:F36" si="12">G31+H31+I31</f>
        <v>117431.001</v>
      </c>
      <c r="G31" s="10"/>
      <c r="H31" s="10"/>
      <c r="I31" s="10">
        <f>J31+K31</f>
        <v>117431.001</v>
      </c>
      <c r="J31" s="10">
        <v>97801</v>
      </c>
      <c r="K31" s="10">
        <v>19630.001</v>
      </c>
      <c r="L31" s="67">
        <f t="shared" si="2"/>
        <v>30.017612414910776</v>
      </c>
    </row>
    <row r="32" spans="1:13" ht="23.25" customHeight="1">
      <c r="A32" s="26" t="s">
        <v>28</v>
      </c>
      <c r="B32" s="29" t="s">
        <v>39</v>
      </c>
      <c r="C32" s="10">
        <f>D32+E32</f>
        <v>49990</v>
      </c>
      <c r="D32" s="10"/>
      <c r="E32" s="10">
        <v>49990</v>
      </c>
      <c r="F32" s="10">
        <f t="shared" si="12"/>
        <v>49384.807999999997</v>
      </c>
      <c r="G32" s="10"/>
      <c r="H32" s="10"/>
      <c r="I32" s="10">
        <f t="shared" si="9"/>
        <v>49384.807999999997</v>
      </c>
      <c r="J32" s="59">
        <v>35662.959999999999</v>
      </c>
      <c r="K32" s="59">
        <v>13721.848</v>
      </c>
      <c r="L32" s="67">
        <f t="shared" si="2"/>
        <v>98.789373874774952</v>
      </c>
      <c r="M32" s="18"/>
    </row>
    <row r="33" spans="1:13" s="23" customFormat="1" ht="23.25" customHeight="1">
      <c r="A33" s="21">
        <v>3</v>
      </c>
      <c r="B33" s="24" t="s">
        <v>85</v>
      </c>
      <c r="C33" s="10">
        <f t="shared" ref="C33:C35" si="13">D33+E33</f>
        <v>0</v>
      </c>
      <c r="D33" s="12"/>
      <c r="E33" s="12"/>
      <c r="F33" s="12">
        <f t="shared" si="12"/>
        <v>0</v>
      </c>
      <c r="G33" s="12"/>
      <c r="H33" s="12"/>
      <c r="I33" s="12">
        <f>J33+K33</f>
        <v>0</v>
      </c>
      <c r="J33" s="30"/>
      <c r="K33" s="30"/>
      <c r="L33" s="67"/>
    </row>
    <row r="34" spans="1:13" s="23" customFormat="1" ht="23.25" customHeight="1">
      <c r="A34" s="21">
        <v>4</v>
      </c>
      <c r="B34" s="24" t="s">
        <v>41</v>
      </c>
      <c r="C34" s="9">
        <f t="shared" si="13"/>
        <v>36249</v>
      </c>
      <c r="D34" s="12"/>
      <c r="E34" s="9">
        <v>36249</v>
      </c>
      <c r="F34" s="9">
        <f t="shared" si="12"/>
        <v>3470.846395</v>
      </c>
      <c r="G34" s="12"/>
      <c r="H34" s="12"/>
      <c r="I34" s="9">
        <f>J34+K34</f>
        <v>3470.846395</v>
      </c>
      <c r="J34" s="9">
        <f>3469.496395+1.35</f>
        <v>3470.846395</v>
      </c>
      <c r="K34" s="9"/>
      <c r="L34" s="67"/>
    </row>
    <row r="35" spans="1:13" s="23" customFormat="1" ht="23.25" customHeight="1">
      <c r="A35" s="21">
        <v>5</v>
      </c>
      <c r="B35" s="24" t="s">
        <v>84</v>
      </c>
      <c r="C35" s="10">
        <f t="shared" si="13"/>
        <v>0</v>
      </c>
      <c r="D35" s="12"/>
      <c r="E35" s="9"/>
      <c r="F35" s="9">
        <f t="shared" si="12"/>
        <v>546.995</v>
      </c>
      <c r="G35" s="12"/>
      <c r="H35" s="12"/>
      <c r="I35" s="9">
        <f t="shared" si="9"/>
        <v>546.995</v>
      </c>
      <c r="J35" s="9">
        <v>500</v>
      </c>
      <c r="K35" s="9">
        <v>46.994999999999997</v>
      </c>
      <c r="L35" s="67"/>
    </row>
    <row r="36" spans="1:13" s="23" customFormat="1" ht="23.25" customHeight="1">
      <c r="A36" s="21">
        <v>6</v>
      </c>
      <c r="B36" s="24" t="s">
        <v>86</v>
      </c>
      <c r="C36" s="9"/>
      <c r="D36" s="9"/>
      <c r="E36" s="9"/>
      <c r="F36" s="9">
        <f t="shared" si="12"/>
        <v>0</v>
      </c>
      <c r="G36" s="9"/>
      <c r="H36" s="9"/>
      <c r="I36" s="9">
        <f t="shared" si="9"/>
        <v>0</v>
      </c>
      <c r="J36" s="9"/>
      <c r="K36" s="9"/>
      <c r="L36" s="67"/>
      <c r="M36" s="72"/>
    </row>
    <row r="37" spans="1:13" s="23" customFormat="1" ht="19.5" customHeight="1">
      <c r="A37" s="205" t="s">
        <v>51</v>
      </c>
      <c r="B37" s="205"/>
      <c r="C37" s="8">
        <f t="shared" ref="C37:E37" si="14">C11+C13</f>
        <v>578596</v>
      </c>
      <c r="D37" s="8">
        <f>D11+D13</f>
        <v>4810</v>
      </c>
      <c r="E37" s="8">
        <f t="shared" si="14"/>
        <v>573786</v>
      </c>
      <c r="F37" s="9">
        <f>F11+F13</f>
        <v>199112.00739499999</v>
      </c>
      <c r="G37" s="8">
        <f>G11+G13</f>
        <v>1198.6510000000001</v>
      </c>
      <c r="H37" s="8">
        <f t="shared" ref="H37" si="15">H11+H13</f>
        <v>1930.2640000000001</v>
      </c>
      <c r="I37" s="8">
        <f>I11+I13</f>
        <v>195983.09239500001</v>
      </c>
      <c r="J37" s="8">
        <f t="shared" ref="J37:K37" si="16">J11+J13</f>
        <v>160389.42339499999</v>
      </c>
      <c r="K37" s="8">
        <f t="shared" si="16"/>
        <v>35593.669000000002</v>
      </c>
      <c r="L37" s="68">
        <f t="shared" si="2"/>
        <v>34.412959542582385</v>
      </c>
    </row>
    <row r="38" spans="1:13">
      <c r="B38" s="32"/>
      <c r="G38" s="33"/>
    </row>
    <row r="39" spans="1:13">
      <c r="G39" s="18"/>
      <c r="H39" s="18"/>
      <c r="I39" s="206"/>
      <c r="J39" s="206"/>
      <c r="K39" s="206"/>
      <c r="L39" s="206"/>
    </row>
    <row r="40" spans="1:13">
      <c r="B40" s="71"/>
      <c r="H40" s="18"/>
      <c r="I40" s="204"/>
      <c r="J40" s="204"/>
      <c r="K40" s="204"/>
      <c r="L40" s="204"/>
    </row>
    <row r="41" spans="1:13">
      <c r="I41" s="204"/>
      <c r="J41" s="204"/>
      <c r="K41" s="204"/>
      <c r="L41" s="204"/>
    </row>
    <row r="42" spans="1:13">
      <c r="J42" s="57"/>
      <c r="L42" s="6"/>
    </row>
    <row r="43" spans="1:13">
      <c r="J43" s="57"/>
      <c r="L43" s="6"/>
    </row>
    <row r="44" spans="1:13">
      <c r="J44" s="57"/>
      <c r="L44" s="6"/>
    </row>
    <row r="45" spans="1:13">
      <c r="L45" s="6"/>
    </row>
    <row r="46" spans="1:13">
      <c r="I46" s="187"/>
      <c r="J46" s="187"/>
      <c r="K46" s="187"/>
      <c r="L46" s="187"/>
    </row>
    <row r="47" spans="1:13">
      <c r="B47" s="71"/>
      <c r="I47" s="187"/>
      <c r="J47" s="187"/>
      <c r="K47" s="187"/>
      <c r="L47" s="187"/>
    </row>
  </sheetData>
  <mergeCells count="24">
    <mergeCell ref="A37:B37"/>
    <mergeCell ref="I39:L39"/>
    <mergeCell ref="I40:L40"/>
    <mergeCell ref="A6:A8"/>
    <mergeCell ref="B6:B8"/>
    <mergeCell ref="C6:C8"/>
    <mergeCell ref="I47:L47"/>
    <mergeCell ref="G6:K6"/>
    <mergeCell ref="L6:L8"/>
    <mergeCell ref="D7:D8"/>
    <mergeCell ref="E7:E8"/>
    <mergeCell ref="G7:G8"/>
    <mergeCell ref="H7:H8"/>
    <mergeCell ref="I7:I8"/>
    <mergeCell ref="J7:K7"/>
    <mergeCell ref="D6:E6"/>
    <mergeCell ref="F6:F8"/>
    <mergeCell ref="I41:L41"/>
    <mergeCell ref="I46:L46"/>
    <mergeCell ref="A2:L2"/>
    <mergeCell ref="A3:L3"/>
    <mergeCell ref="A4:L4"/>
    <mergeCell ref="A5:C5"/>
    <mergeCell ref="J5:L5"/>
  </mergeCells>
  <printOptions horizontalCentered="1"/>
  <pageMargins left="0" right="0" top="0.23622047244094491" bottom="0.23622047244094491" header="0.15748031496062992" footer="0.15748031496062992"/>
  <pageSetup paperSize="9" scale="75" orientation="landscape" r:id="rId1"/>
  <headerFooter scaleWithDoc="0"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128"/>
  <sheetViews>
    <sheetView workbookViewId="0">
      <selection activeCell="I23" sqref="I23"/>
    </sheetView>
  </sheetViews>
  <sheetFormatPr defaultRowHeight="16.5"/>
  <cols>
    <col min="1" max="1" width="4" style="105" customWidth="1"/>
    <col min="2" max="2" width="36.33203125" style="106" customWidth="1"/>
    <col min="3" max="3" width="15.88671875" style="107" customWidth="1"/>
    <col min="4" max="4" width="14.88671875" style="107" customWidth="1"/>
    <col min="5" max="5" width="11.33203125" style="107" customWidth="1"/>
    <col min="6" max="6" width="16.109375" style="175" customWidth="1"/>
    <col min="7" max="7" width="12.6640625" style="106" bestFit="1" customWidth="1"/>
    <col min="8" max="8" width="15.6640625" style="106" bestFit="1" customWidth="1"/>
    <col min="9" max="9" width="12.33203125" style="106" bestFit="1" customWidth="1"/>
    <col min="10" max="256" width="8.88671875" style="106"/>
    <col min="257" max="257" width="4" style="106" customWidth="1"/>
    <col min="258" max="258" width="36.33203125" style="106" customWidth="1"/>
    <col min="259" max="259" width="15.88671875" style="106" customWidth="1"/>
    <col min="260" max="260" width="14.44140625" style="106" customWidth="1"/>
    <col min="261" max="261" width="12.5546875" style="106" customWidth="1"/>
    <col min="262" max="262" width="13.88671875" style="106" customWidth="1"/>
    <col min="263" max="263" width="12.6640625" style="106" bestFit="1" customWidth="1"/>
    <col min="264" max="264" width="15.6640625" style="106" bestFit="1" customWidth="1"/>
    <col min="265" max="265" width="12.33203125" style="106" bestFit="1" customWidth="1"/>
    <col min="266" max="512" width="8.88671875" style="106"/>
    <col min="513" max="513" width="4" style="106" customWidth="1"/>
    <col min="514" max="514" width="36.33203125" style="106" customWidth="1"/>
    <col min="515" max="515" width="15.88671875" style="106" customWidth="1"/>
    <col min="516" max="516" width="14.44140625" style="106" customWidth="1"/>
    <col min="517" max="517" width="12.5546875" style="106" customWidth="1"/>
    <col min="518" max="518" width="13.88671875" style="106" customWidth="1"/>
    <col min="519" max="519" width="12.6640625" style="106" bestFit="1" customWidth="1"/>
    <col min="520" max="520" width="15.6640625" style="106" bestFit="1" customWidth="1"/>
    <col min="521" max="521" width="12.33203125" style="106" bestFit="1" customWidth="1"/>
    <col min="522" max="768" width="8.88671875" style="106"/>
    <col min="769" max="769" width="4" style="106" customWidth="1"/>
    <col min="770" max="770" width="36.33203125" style="106" customWidth="1"/>
    <col min="771" max="771" width="15.88671875" style="106" customWidth="1"/>
    <col min="772" max="772" width="14.44140625" style="106" customWidth="1"/>
    <col min="773" max="773" width="12.5546875" style="106" customWidth="1"/>
    <col min="774" max="774" width="13.88671875" style="106" customWidth="1"/>
    <col min="775" max="775" width="12.6640625" style="106" bestFit="1" customWidth="1"/>
    <col min="776" max="776" width="15.6640625" style="106" bestFit="1" customWidth="1"/>
    <col min="777" max="777" width="12.33203125" style="106" bestFit="1" customWidth="1"/>
    <col min="778" max="1024" width="8.88671875" style="106"/>
    <col min="1025" max="1025" width="4" style="106" customWidth="1"/>
    <col min="1026" max="1026" width="36.33203125" style="106" customWidth="1"/>
    <col min="1027" max="1027" width="15.88671875" style="106" customWidth="1"/>
    <col min="1028" max="1028" width="14.44140625" style="106" customWidth="1"/>
    <col min="1029" max="1029" width="12.5546875" style="106" customWidth="1"/>
    <col min="1030" max="1030" width="13.88671875" style="106" customWidth="1"/>
    <col min="1031" max="1031" width="12.6640625" style="106" bestFit="1" customWidth="1"/>
    <col min="1032" max="1032" width="15.6640625" style="106" bestFit="1" customWidth="1"/>
    <col min="1033" max="1033" width="12.33203125" style="106" bestFit="1" customWidth="1"/>
    <col min="1034" max="1280" width="8.88671875" style="106"/>
    <col min="1281" max="1281" width="4" style="106" customWidth="1"/>
    <col min="1282" max="1282" width="36.33203125" style="106" customWidth="1"/>
    <col min="1283" max="1283" width="15.88671875" style="106" customWidth="1"/>
    <col min="1284" max="1284" width="14.44140625" style="106" customWidth="1"/>
    <col min="1285" max="1285" width="12.5546875" style="106" customWidth="1"/>
    <col min="1286" max="1286" width="13.88671875" style="106" customWidth="1"/>
    <col min="1287" max="1287" width="12.6640625" style="106" bestFit="1" customWidth="1"/>
    <col min="1288" max="1288" width="15.6640625" style="106" bestFit="1" customWidth="1"/>
    <col min="1289" max="1289" width="12.33203125" style="106" bestFit="1" customWidth="1"/>
    <col min="1290" max="1536" width="8.88671875" style="106"/>
    <col min="1537" max="1537" width="4" style="106" customWidth="1"/>
    <col min="1538" max="1538" width="36.33203125" style="106" customWidth="1"/>
    <col min="1539" max="1539" width="15.88671875" style="106" customWidth="1"/>
    <col min="1540" max="1540" width="14.44140625" style="106" customWidth="1"/>
    <col min="1541" max="1541" width="12.5546875" style="106" customWidth="1"/>
    <col min="1542" max="1542" width="13.88671875" style="106" customWidth="1"/>
    <col min="1543" max="1543" width="12.6640625" style="106" bestFit="1" customWidth="1"/>
    <col min="1544" max="1544" width="15.6640625" style="106" bestFit="1" customWidth="1"/>
    <col min="1545" max="1545" width="12.33203125" style="106" bestFit="1" customWidth="1"/>
    <col min="1546" max="1792" width="8.88671875" style="106"/>
    <col min="1793" max="1793" width="4" style="106" customWidth="1"/>
    <col min="1794" max="1794" width="36.33203125" style="106" customWidth="1"/>
    <col min="1795" max="1795" width="15.88671875" style="106" customWidth="1"/>
    <col min="1796" max="1796" width="14.44140625" style="106" customWidth="1"/>
    <col min="1797" max="1797" width="12.5546875" style="106" customWidth="1"/>
    <col min="1798" max="1798" width="13.88671875" style="106" customWidth="1"/>
    <col min="1799" max="1799" width="12.6640625" style="106" bestFit="1" customWidth="1"/>
    <col min="1800" max="1800" width="15.6640625" style="106" bestFit="1" customWidth="1"/>
    <col min="1801" max="1801" width="12.33203125" style="106" bestFit="1" customWidth="1"/>
    <col min="1802" max="2048" width="8.88671875" style="106"/>
    <col min="2049" max="2049" width="4" style="106" customWidth="1"/>
    <col min="2050" max="2050" width="36.33203125" style="106" customWidth="1"/>
    <col min="2051" max="2051" width="15.88671875" style="106" customWidth="1"/>
    <col min="2052" max="2052" width="14.44140625" style="106" customWidth="1"/>
    <col min="2053" max="2053" width="12.5546875" style="106" customWidth="1"/>
    <col min="2054" max="2054" width="13.88671875" style="106" customWidth="1"/>
    <col min="2055" max="2055" width="12.6640625" style="106" bestFit="1" customWidth="1"/>
    <col min="2056" max="2056" width="15.6640625" style="106" bestFit="1" customWidth="1"/>
    <col min="2057" max="2057" width="12.33203125" style="106" bestFit="1" customWidth="1"/>
    <col min="2058" max="2304" width="8.88671875" style="106"/>
    <col min="2305" max="2305" width="4" style="106" customWidth="1"/>
    <col min="2306" max="2306" width="36.33203125" style="106" customWidth="1"/>
    <col min="2307" max="2307" width="15.88671875" style="106" customWidth="1"/>
    <col min="2308" max="2308" width="14.44140625" style="106" customWidth="1"/>
    <col min="2309" max="2309" width="12.5546875" style="106" customWidth="1"/>
    <col min="2310" max="2310" width="13.88671875" style="106" customWidth="1"/>
    <col min="2311" max="2311" width="12.6640625" style="106" bestFit="1" customWidth="1"/>
    <col min="2312" max="2312" width="15.6640625" style="106" bestFit="1" customWidth="1"/>
    <col min="2313" max="2313" width="12.33203125" style="106" bestFit="1" customWidth="1"/>
    <col min="2314" max="2560" width="8.88671875" style="106"/>
    <col min="2561" max="2561" width="4" style="106" customWidth="1"/>
    <col min="2562" max="2562" width="36.33203125" style="106" customWidth="1"/>
    <col min="2563" max="2563" width="15.88671875" style="106" customWidth="1"/>
    <col min="2564" max="2564" width="14.44140625" style="106" customWidth="1"/>
    <col min="2565" max="2565" width="12.5546875" style="106" customWidth="1"/>
    <col min="2566" max="2566" width="13.88671875" style="106" customWidth="1"/>
    <col min="2567" max="2567" width="12.6640625" style="106" bestFit="1" customWidth="1"/>
    <col min="2568" max="2568" width="15.6640625" style="106" bestFit="1" customWidth="1"/>
    <col min="2569" max="2569" width="12.33203125" style="106" bestFit="1" customWidth="1"/>
    <col min="2570" max="2816" width="8.88671875" style="106"/>
    <col min="2817" max="2817" width="4" style="106" customWidth="1"/>
    <col min="2818" max="2818" width="36.33203125" style="106" customWidth="1"/>
    <col min="2819" max="2819" width="15.88671875" style="106" customWidth="1"/>
    <col min="2820" max="2820" width="14.44140625" style="106" customWidth="1"/>
    <col min="2821" max="2821" width="12.5546875" style="106" customWidth="1"/>
    <col min="2822" max="2822" width="13.88671875" style="106" customWidth="1"/>
    <col min="2823" max="2823" width="12.6640625" style="106" bestFit="1" customWidth="1"/>
    <col min="2824" max="2824" width="15.6640625" style="106" bestFit="1" customWidth="1"/>
    <col min="2825" max="2825" width="12.33203125" style="106" bestFit="1" customWidth="1"/>
    <col min="2826" max="3072" width="8.88671875" style="106"/>
    <col min="3073" max="3073" width="4" style="106" customWidth="1"/>
    <col min="3074" max="3074" width="36.33203125" style="106" customWidth="1"/>
    <col min="3075" max="3075" width="15.88671875" style="106" customWidth="1"/>
    <col min="3076" max="3076" width="14.44140625" style="106" customWidth="1"/>
    <col min="3077" max="3077" width="12.5546875" style="106" customWidth="1"/>
    <col min="3078" max="3078" width="13.88671875" style="106" customWidth="1"/>
    <col min="3079" max="3079" width="12.6640625" style="106" bestFit="1" customWidth="1"/>
    <col min="3080" max="3080" width="15.6640625" style="106" bestFit="1" customWidth="1"/>
    <col min="3081" max="3081" width="12.33203125" style="106" bestFit="1" customWidth="1"/>
    <col min="3082" max="3328" width="8.88671875" style="106"/>
    <col min="3329" max="3329" width="4" style="106" customWidth="1"/>
    <col min="3330" max="3330" width="36.33203125" style="106" customWidth="1"/>
    <col min="3331" max="3331" width="15.88671875" style="106" customWidth="1"/>
    <col min="3332" max="3332" width="14.44140625" style="106" customWidth="1"/>
    <col min="3333" max="3333" width="12.5546875" style="106" customWidth="1"/>
    <col min="3334" max="3334" width="13.88671875" style="106" customWidth="1"/>
    <col min="3335" max="3335" width="12.6640625" style="106" bestFit="1" customWidth="1"/>
    <col min="3336" max="3336" width="15.6640625" style="106" bestFit="1" customWidth="1"/>
    <col min="3337" max="3337" width="12.33203125" style="106" bestFit="1" customWidth="1"/>
    <col min="3338" max="3584" width="8.88671875" style="106"/>
    <col min="3585" max="3585" width="4" style="106" customWidth="1"/>
    <col min="3586" max="3586" width="36.33203125" style="106" customWidth="1"/>
    <col min="3587" max="3587" width="15.88671875" style="106" customWidth="1"/>
    <col min="3588" max="3588" width="14.44140625" style="106" customWidth="1"/>
    <col min="3589" max="3589" width="12.5546875" style="106" customWidth="1"/>
    <col min="3590" max="3590" width="13.88671875" style="106" customWidth="1"/>
    <col min="3591" max="3591" width="12.6640625" style="106" bestFit="1" customWidth="1"/>
    <col min="3592" max="3592" width="15.6640625" style="106" bestFit="1" customWidth="1"/>
    <col min="3593" max="3593" width="12.33203125" style="106" bestFit="1" customWidth="1"/>
    <col min="3594" max="3840" width="8.88671875" style="106"/>
    <col min="3841" max="3841" width="4" style="106" customWidth="1"/>
    <col min="3842" max="3842" width="36.33203125" style="106" customWidth="1"/>
    <col min="3843" max="3843" width="15.88671875" style="106" customWidth="1"/>
    <col min="3844" max="3844" width="14.44140625" style="106" customWidth="1"/>
    <col min="3845" max="3845" width="12.5546875" style="106" customWidth="1"/>
    <col min="3846" max="3846" width="13.88671875" style="106" customWidth="1"/>
    <col min="3847" max="3847" width="12.6640625" style="106" bestFit="1" customWidth="1"/>
    <col min="3848" max="3848" width="15.6640625" style="106" bestFit="1" customWidth="1"/>
    <col min="3849" max="3849" width="12.33203125" style="106" bestFit="1" customWidth="1"/>
    <col min="3850" max="4096" width="8.88671875" style="106"/>
    <col min="4097" max="4097" width="4" style="106" customWidth="1"/>
    <col min="4098" max="4098" width="36.33203125" style="106" customWidth="1"/>
    <col min="4099" max="4099" width="15.88671875" style="106" customWidth="1"/>
    <col min="4100" max="4100" width="14.44140625" style="106" customWidth="1"/>
    <col min="4101" max="4101" width="12.5546875" style="106" customWidth="1"/>
    <col min="4102" max="4102" width="13.88671875" style="106" customWidth="1"/>
    <col min="4103" max="4103" width="12.6640625" style="106" bestFit="1" customWidth="1"/>
    <col min="4104" max="4104" width="15.6640625" style="106" bestFit="1" customWidth="1"/>
    <col min="4105" max="4105" width="12.33203125" style="106" bestFit="1" customWidth="1"/>
    <col min="4106" max="4352" width="8.88671875" style="106"/>
    <col min="4353" max="4353" width="4" style="106" customWidth="1"/>
    <col min="4354" max="4354" width="36.33203125" style="106" customWidth="1"/>
    <col min="4355" max="4355" width="15.88671875" style="106" customWidth="1"/>
    <col min="4356" max="4356" width="14.44140625" style="106" customWidth="1"/>
    <col min="4357" max="4357" width="12.5546875" style="106" customWidth="1"/>
    <col min="4358" max="4358" width="13.88671875" style="106" customWidth="1"/>
    <col min="4359" max="4359" width="12.6640625" style="106" bestFit="1" customWidth="1"/>
    <col min="4360" max="4360" width="15.6640625" style="106" bestFit="1" customWidth="1"/>
    <col min="4361" max="4361" width="12.33203125" style="106" bestFit="1" customWidth="1"/>
    <col min="4362" max="4608" width="8.88671875" style="106"/>
    <col min="4609" max="4609" width="4" style="106" customWidth="1"/>
    <col min="4610" max="4610" width="36.33203125" style="106" customWidth="1"/>
    <col min="4611" max="4611" width="15.88671875" style="106" customWidth="1"/>
    <col min="4612" max="4612" width="14.44140625" style="106" customWidth="1"/>
    <col min="4613" max="4613" width="12.5546875" style="106" customWidth="1"/>
    <col min="4614" max="4614" width="13.88671875" style="106" customWidth="1"/>
    <col min="4615" max="4615" width="12.6640625" style="106" bestFit="1" customWidth="1"/>
    <col min="4616" max="4616" width="15.6640625" style="106" bestFit="1" customWidth="1"/>
    <col min="4617" max="4617" width="12.33203125" style="106" bestFit="1" customWidth="1"/>
    <col min="4618" max="4864" width="8.88671875" style="106"/>
    <col min="4865" max="4865" width="4" style="106" customWidth="1"/>
    <col min="4866" max="4866" width="36.33203125" style="106" customWidth="1"/>
    <col min="4867" max="4867" width="15.88671875" style="106" customWidth="1"/>
    <col min="4868" max="4868" width="14.44140625" style="106" customWidth="1"/>
    <col min="4869" max="4869" width="12.5546875" style="106" customWidth="1"/>
    <col min="4870" max="4870" width="13.88671875" style="106" customWidth="1"/>
    <col min="4871" max="4871" width="12.6640625" style="106" bestFit="1" customWidth="1"/>
    <col min="4872" max="4872" width="15.6640625" style="106" bestFit="1" customWidth="1"/>
    <col min="4873" max="4873" width="12.33203125" style="106" bestFit="1" customWidth="1"/>
    <col min="4874" max="5120" width="8.88671875" style="106"/>
    <col min="5121" max="5121" width="4" style="106" customWidth="1"/>
    <col min="5122" max="5122" width="36.33203125" style="106" customWidth="1"/>
    <col min="5123" max="5123" width="15.88671875" style="106" customWidth="1"/>
    <col min="5124" max="5124" width="14.44140625" style="106" customWidth="1"/>
    <col min="5125" max="5125" width="12.5546875" style="106" customWidth="1"/>
    <col min="5126" max="5126" width="13.88671875" style="106" customWidth="1"/>
    <col min="5127" max="5127" width="12.6640625" style="106" bestFit="1" customWidth="1"/>
    <col min="5128" max="5128" width="15.6640625" style="106" bestFit="1" customWidth="1"/>
    <col min="5129" max="5129" width="12.33203125" style="106" bestFit="1" customWidth="1"/>
    <col min="5130" max="5376" width="8.88671875" style="106"/>
    <col min="5377" max="5377" width="4" style="106" customWidth="1"/>
    <col min="5378" max="5378" width="36.33203125" style="106" customWidth="1"/>
    <col min="5379" max="5379" width="15.88671875" style="106" customWidth="1"/>
    <col min="5380" max="5380" width="14.44140625" style="106" customWidth="1"/>
    <col min="5381" max="5381" width="12.5546875" style="106" customWidth="1"/>
    <col min="5382" max="5382" width="13.88671875" style="106" customWidth="1"/>
    <col min="5383" max="5383" width="12.6640625" style="106" bestFit="1" customWidth="1"/>
    <col min="5384" max="5384" width="15.6640625" style="106" bestFit="1" customWidth="1"/>
    <col min="5385" max="5385" width="12.33203125" style="106" bestFit="1" customWidth="1"/>
    <col min="5386" max="5632" width="8.88671875" style="106"/>
    <col min="5633" max="5633" width="4" style="106" customWidth="1"/>
    <col min="5634" max="5634" width="36.33203125" style="106" customWidth="1"/>
    <col min="5635" max="5635" width="15.88671875" style="106" customWidth="1"/>
    <col min="5636" max="5636" width="14.44140625" style="106" customWidth="1"/>
    <col min="5637" max="5637" width="12.5546875" style="106" customWidth="1"/>
    <col min="5638" max="5638" width="13.88671875" style="106" customWidth="1"/>
    <col min="5639" max="5639" width="12.6640625" style="106" bestFit="1" customWidth="1"/>
    <col min="5640" max="5640" width="15.6640625" style="106" bestFit="1" customWidth="1"/>
    <col min="5641" max="5641" width="12.33203125" style="106" bestFit="1" customWidth="1"/>
    <col min="5642" max="5888" width="8.88671875" style="106"/>
    <col min="5889" max="5889" width="4" style="106" customWidth="1"/>
    <col min="5890" max="5890" width="36.33203125" style="106" customWidth="1"/>
    <col min="5891" max="5891" width="15.88671875" style="106" customWidth="1"/>
    <col min="5892" max="5892" width="14.44140625" style="106" customWidth="1"/>
    <col min="5893" max="5893" width="12.5546875" style="106" customWidth="1"/>
    <col min="5894" max="5894" width="13.88671875" style="106" customWidth="1"/>
    <col min="5895" max="5895" width="12.6640625" style="106" bestFit="1" customWidth="1"/>
    <col min="5896" max="5896" width="15.6640625" style="106" bestFit="1" customWidth="1"/>
    <col min="5897" max="5897" width="12.33203125" style="106" bestFit="1" customWidth="1"/>
    <col min="5898" max="6144" width="8.88671875" style="106"/>
    <col min="6145" max="6145" width="4" style="106" customWidth="1"/>
    <col min="6146" max="6146" width="36.33203125" style="106" customWidth="1"/>
    <col min="6147" max="6147" width="15.88671875" style="106" customWidth="1"/>
    <col min="6148" max="6148" width="14.44140625" style="106" customWidth="1"/>
    <col min="6149" max="6149" width="12.5546875" style="106" customWidth="1"/>
    <col min="6150" max="6150" width="13.88671875" style="106" customWidth="1"/>
    <col min="6151" max="6151" width="12.6640625" style="106" bestFit="1" customWidth="1"/>
    <col min="6152" max="6152" width="15.6640625" style="106" bestFit="1" customWidth="1"/>
    <col min="6153" max="6153" width="12.33203125" style="106" bestFit="1" customWidth="1"/>
    <col min="6154" max="6400" width="8.88671875" style="106"/>
    <col min="6401" max="6401" width="4" style="106" customWidth="1"/>
    <col min="6402" max="6402" width="36.33203125" style="106" customWidth="1"/>
    <col min="6403" max="6403" width="15.88671875" style="106" customWidth="1"/>
    <col min="6404" max="6404" width="14.44140625" style="106" customWidth="1"/>
    <col min="6405" max="6405" width="12.5546875" style="106" customWidth="1"/>
    <col min="6406" max="6406" width="13.88671875" style="106" customWidth="1"/>
    <col min="6407" max="6407" width="12.6640625" style="106" bestFit="1" customWidth="1"/>
    <col min="6408" max="6408" width="15.6640625" style="106" bestFit="1" customWidth="1"/>
    <col min="6409" max="6409" width="12.33203125" style="106" bestFit="1" customWidth="1"/>
    <col min="6410" max="6656" width="8.88671875" style="106"/>
    <col min="6657" max="6657" width="4" style="106" customWidth="1"/>
    <col min="6658" max="6658" width="36.33203125" style="106" customWidth="1"/>
    <col min="6659" max="6659" width="15.88671875" style="106" customWidth="1"/>
    <col min="6660" max="6660" width="14.44140625" style="106" customWidth="1"/>
    <col min="6661" max="6661" width="12.5546875" style="106" customWidth="1"/>
    <col min="6662" max="6662" width="13.88671875" style="106" customWidth="1"/>
    <col min="6663" max="6663" width="12.6640625" style="106" bestFit="1" customWidth="1"/>
    <col min="6664" max="6664" width="15.6640625" style="106" bestFit="1" customWidth="1"/>
    <col min="6665" max="6665" width="12.33203125" style="106" bestFit="1" customWidth="1"/>
    <col min="6666" max="6912" width="8.88671875" style="106"/>
    <col min="6913" max="6913" width="4" style="106" customWidth="1"/>
    <col min="6914" max="6914" width="36.33203125" style="106" customWidth="1"/>
    <col min="6915" max="6915" width="15.88671875" style="106" customWidth="1"/>
    <col min="6916" max="6916" width="14.44140625" style="106" customWidth="1"/>
    <col min="6917" max="6917" width="12.5546875" style="106" customWidth="1"/>
    <col min="6918" max="6918" width="13.88671875" style="106" customWidth="1"/>
    <col min="6919" max="6919" width="12.6640625" style="106" bestFit="1" customWidth="1"/>
    <col min="6920" max="6920" width="15.6640625" style="106" bestFit="1" customWidth="1"/>
    <col min="6921" max="6921" width="12.33203125" style="106" bestFit="1" customWidth="1"/>
    <col min="6922" max="7168" width="8.88671875" style="106"/>
    <col min="7169" max="7169" width="4" style="106" customWidth="1"/>
    <col min="7170" max="7170" width="36.33203125" style="106" customWidth="1"/>
    <col min="7171" max="7171" width="15.88671875" style="106" customWidth="1"/>
    <col min="7172" max="7172" width="14.44140625" style="106" customWidth="1"/>
    <col min="7173" max="7173" width="12.5546875" style="106" customWidth="1"/>
    <col min="7174" max="7174" width="13.88671875" style="106" customWidth="1"/>
    <col min="7175" max="7175" width="12.6640625" style="106" bestFit="1" customWidth="1"/>
    <col min="7176" max="7176" width="15.6640625" style="106" bestFit="1" customWidth="1"/>
    <col min="7177" max="7177" width="12.33203125" style="106" bestFit="1" customWidth="1"/>
    <col min="7178" max="7424" width="8.88671875" style="106"/>
    <col min="7425" max="7425" width="4" style="106" customWidth="1"/>
    <col min="7426" max="7426" width="36.33203125" style="106" customWidth="1"/>
    <col min="7427" max="7427" width="15.88671875" style="106" customWidth="1"/>
    <col min="7428" max="7428" width="14.44140625" style="106" customWidth="1"/>
    <col min="7429" max="7429" width="12.5546875" style="106" customWidth="1"/>
    <col min="7430" max="7430" width="13.88671875" style="106" customWidth="1"/>
    <col min="7431" max="7431" width="12.6640625" style="106" bestFit="1" customWidth="1"/>
    <col min="7432" max="7432" width="15.6640625" style="106" bestFit="1" customWidth="1"/>
    <col min="7433" max="7433" width="12.33203125" style="106" bestFit="1" customWidth="1"/>
    <col min="7434" max="7680" width="8.88671875" style="106"/>
    <col min="7681" max="7681" width="4" style="106" customWidth="1"/>
    <col min="7682" max="7682" width="36.33203125" style="106" customWidth="1"/>
    <col min="7683" max="7683" width="15.88671875" style="106" customWidth="1"/>
    <col min="7684" max="7684" width="14.44140625" style="106" customWidth="1"/>
    <col min="7685" max="7685" width="12.5546875" style="106" customWidth="1"/>
    <col min="7686" max="7686" width="13.88671875" style="106" customWidth="1"/>
    <col min="7687" max="7687" width="12.6640625" style="106" bestFit="1" customWidth="1"/>
    <col min="7688" max="7688" width="15.6640625" style="106" bestFit="1" customWidth="1"/>
    <col min="7689" max="7689" width="12.33203125" style="106" bestFit="1" customWidth="1"/>
    <col min="7690" max="7936" width="8.88671875" style="106"/>
    <col min="7937" max="7937" width="4" style="106" customWidth="1"/>
    <col min="7938" max="7938" width="36.33203125" style="106" customWidth="1"/>
    <col min="7939" max="7939" width="15.88671875" style="106" customWidth="1"/>
    <col min="7940" max="7940" width="14.44140625" style="106" customWidth="1"/>
    <col min="7941" max="7941" width="12.5546875" style="106" customWidth="1"/>
    <col min="7942" max="7942" width="13.88671875" style="106" customWidth="1"/>
    <col min="7943" max="7943" width="12.6640625" style="106" bestFit="1" customWidth="1"/>
    <col min="7944" max="7944" width="15.6640625" style="106" bestFit="1" customWidth="1"/>
    <col min="7945" max="7945" width="12.33203125" style="106" bestFit="1" customWidth="1"/>
    <col min="7946" max="8192" width="8.88671875" style="106"/>
    <col min="8193" max="8193" width="4" style="106" customWidth="1"/>
    <col min="8194" max="8194" width="36.33203125" style="106" customWidth="1"/>
    <col min="8195" max="8195" width="15.88671875" style="106" customWidth="1"/>
    <col min="8196" max="8196" width="14.44140625" style="106" customWidth="1"/>
    <col min="8197" max="8197" width="12.5546875" style="106" customWidth="1"/>
    <col min="8198" max="8198" width="13.88671875" style="106" customWidth="1"/>
    <col min="8199" max="8199" width="12.6640625" style="106" bestFit="1" customWidth="1"/>
    <col min="8200" max="8200" width="15.6640625" style="106" bestFit="1" customWidth="1"/>
    <col min="8201" max="8201" width="12.33203125" style="106" bestFit="1" customWidth="1"/>
    <col min="8202" max="8448" width="8.88671875" style="106"/>
    <col min="8449" max="8449" width="4" style="106" customWidth="1"/>
    <col min="8450" max="8450" width="36.33203125" style="106" customWidth="1"/>
    <col min="8451" max="8451" width="15.88671875" style="106" customWidth="1"/>
    <col min="8452" max="8452" width="14.44140625" style="106" customWidth="1"/>
    <col min="8453" max="8453" width="12.5546875" style="106" customWidth="1"/>
    <col min="8454" max="8454" width="13.88671875" style="106" customWidth="1"/>
    <col min="8455" max="8455" width="12.6640625" style="106" bestFit="1" customWidth="1"/>
    <col min="8456" max="8456" width="15.6640625" style="106" bestFit="1" customWidth="1"/>
    <col min="8457" max="8457" width="12.33203125" style="106" bestFit="1" customWidth="1"/>
    <col min="8458" max="8704" width="8.88671875" style="106"/>
    <col min="8705" max="8705" width="4" style="106" customWidth="1"/>
    <col min="8706" max="8706" width="36.33203125" style="106" customWidth="1"/>
    <col min="8707" max="8707" width="15.88671875" style="106" customWidth="1"/>
    <col min="8708" max="8708" width="14.44140625" style="106" customWidth="1"/>
    <col min="8709" max="8709" width="12.5546875" style="106" customWidth="1"/>
    <col min="8710" max="8710" width="13.88671875" style="106" customWidth="1"/>
    <col min="8711" max="8711" width="12.6640625" style="106" bestFit="1" customWidth="1"/>
    <col min="8712" max="8712" width="15.6640625" style="106" bestFit="1" customWidth="1"/>
    <col min="8713" max="8713" width="12.33203125" style="106" bestFit="1" customWidth="1"/>
    <col min="8714" max="8960" width="8.88671875" style="106"/>
    <col min="8961" max="8961" width="4" style="106" customWidth="1"/>
    <col min="8962" max="8962" width="36.33203125" style="106" customWidth="1"/>
    <col min="8963" max="8963" width="15.88671875" style="106" customWidth="1"/>
    <col min="8964" max="8964" width="14.44140625" style="106" customWidth="1"/>
    <col min="8965" max="8965" width="12.5546875" style="106" customWidth="1"/>
    <col min="8966" max="8966" width="13.88671875" style="106" customWidth="1"/>
    <col min="8967" max="8967" width="12.6640625" style="106" bestFit="1" customWidth="1"/>
    <col min="8968" max="8968" width="15.6640625" style="106" bestFit="1" customWidth="1"/>
    <col min="8969" max="8969" width="12.33203125" style="106" bestFit="1" customWidth="1"/>
    <col min="8970" max="9216" width="8.88671875" style="106"/>
    <col min="9217" max="9217" width="4" style="106" customWidth="1"/>
    <col min="9218" max="9218" width="36.33203125" style="106" customWidth="1"/>
    <col min="9219" max="9219" width="15.88671875" style="106" customWidth="1"/>
    <col min="9220" max="9220" width="14.44140625" style="106" customWidth="1"/>
    <col min="9221" max="9221" width="12.5546875" style="106" customWidth="1"/>
    <col min="9222" max="9222" width="13.88671875" style="106" customWidth="1"/>
    <col min="9223" max="9223" width="12.6640625" style="106" bestFit="1" customWidth="1"/>
    <col min="9224" max="9224" width="15.6640625" style="106" bestFit="1" customWidth="1"/>
    <col min="9225" max="9225" width="12.33203125" style="106" bestFit="1" customWidth="1"/>
    <col min="9226" max="9472" width="8.88671875" style="106"/>
    <col min="9473" max="9473" width="4" style="106" customWidth="1"/>
    <col min="9474" max="9474" width="36.33203125" style="106" customWidth="1"/>
    <col min="9475" max="9475" width="15.88671875" style="106" customWidth="1"/>
    <col min="9476" max="9476" width="14.44140625" style="106" customWidth="1"/>
    <col min="9477" max="9477" width="12.5546875" style="106" customWidth="1"/>
    <col min="9478" max="9478" width="13.88671875" style="106" customWidth="1"/>
    <col min="9479" max="9479" width="12.6640625" style="106" bestFit="1" customWidth="1"/>
    <col min="9480" max="9480" width="15.6640625" style="106" bestFit="1" customWidth="1"/>
    <col min="9481" max="9481" width="12.33203125" style="106" bestFit="1" customWidth="1"/>
    <col min="9482" max="9728" width="8.88671875" style="106"/>
    <col min="9729" max="9729" width="4" style="106" customWidth="1"/>
    <col min="9730" max="9730" width="36.33203125" style="106" customWidth="1"/>
    <col min="9731" max="9731" width="15.88671875" style="106" customWidth="1"/>
    <col min="9732" max="9732" width="14.44140625" style="106" customWidth="1"/>
    <col min="9733" max="9733" width="12.5546875" style="106" customWidth="1"/>
    <col min="9734" max="9734" width="13.88671875" style="106" customWidth="1"/>
    <col min="9735" max="9735" width="12.6640625" style="106" bestFit="1" customWidth="1"/>
    <col min="9736" max="9736" width="15.6640625" style="106" bestFit="1" customWidth="1"/>
    <col min="9737" max="9737" width="12.33203125" style="106" bestFit="1" customWidth="1"/>
    <col min="9738" max="9984" width="8.88671875" style="106"/>
    <col min="9985" max="9985" width="4" style="106" customWidth="1"/>
    <col min="9986" max="9986" width="36.33203125" style="106" customWidth="1"/>
    <col min="9987" max="9987" width="15.88671875" style="106" customWidth="1"/>
    <col min="9988" max="9988" width="14.44140625" style="106" customWidth="1"/>
    <col min="9989" max="9989" width="12.5546875" style="106" customWidth="1"/>
    <col min="9990" max="9990" width="13.88671875" style="106" customWidth="1"/>
    <col min="9991" max="9991" width="12.6640625" style="106" bestFit="1" customWidth="1"/>
    <col min="9992" max="9992" width="15.6640625" style="106" bestFit="1" customWidth="1"/>
    <col min="9993" max="9993" width="12.33203125" style="106" bestFit="1" customWidth="1"/>
    <col min="9994" max="10240" width="8.88671875" style="106"/>
    <col min="10241" max="10241" width="4" style="106" customWidth="1"/>
    <col min="10242" max="10242" width="36.33203125" style="106" customWidth="1"/>
    <col min="10243" max="10243" width="15.88671875" style="106" customWidth="1"/>
    <col min="10244" max="10244" width="14.44140625" style="106" customWidth="1"/>
    <col min="10245" max="10245" width="12.5546875" style="106" customWidth="1"/>
    <col min="10246" max="10246" width="13.88671875" style="106" customWidth="1"/>
    <col min="10247" max="10247" width="12.6640625" style="106" bestFit="1" customWidth="1"/>
    <col min="10248" max="10248" width="15.6640625" style="106" bestFit="1" customWidth="1"/>
    <col min="10249" max="10249" width="12.33203125" style="106" bestFit="1" customWidth="1"/>
    <col min="10250" max="10496" width="8.88671875" style="106"/>
    <col min="10497" max="10497" width="4" style="106" customWidth="1"/>
    <col min="10498" max="10498" width="36.33203125" style="106" customWidth="1"/>
    <col min="10499" max="10499" width="15.88671875" style="106" customWidth="1"/>
    <col min="10500" max="10500" width="14.44140625" style="106" customWidth="1"/>
    <col min="10501" max="10501" width="12.5546875" style="106" customWidth="1"/>
    <col min="10502" max="10502" width="13.88671875" style="106" customWidth="1"/>
    <col min="10503" max="10503" width="12.6640625" style="106" bestFit="1" customWidth="1"/>
    <col min="10504" max="10504" width="15.6640625" style="106" bestFit="1" customWidth="1"/>
    <col min="10505" max="10505" width="12.33203125" style="106" bestFit="1" customWidth="1"/>
    <col min="10506" max="10752" width="8.88671875" style="106"/>
    <col min="10753" max="10753" width="4" style="106" customWidth="1"/>
    <col min="10754" max="10754" width="36.33203125" style="106" customWidth="1"/>
    <col min="10755" max="10755" width="15.88671875" style="106" customWidth="1"/>
    <col min="10756" max="10756" width="14.44140625" style="106" customWidth="1"/>
    <col min="10757" max="10757" width="12.5546875" style="106" customWidth="1"/>
    <col min="10758" max="10758" width="13.88671875" style="106" customWidth="1"/>
    <col min="10759" max="10759" width="12.6640625" style="106" bestFit="1" customWidth="1"/>
    <col min="10760" max="10760" width="15.6640625" style="106" bestFit="1" customWidth="1"/>
    <col min="10761" max="10761" width="12.33203125" style="106" bestFit="1" customWidth="1"/>
    <col min="10762" max="11008" width="8.88671875" style="106"/>
    <col min="11009" max="11009" width="4" style="106" customWidth="1"/>
    <col min="11010" max="11010" width="36.33203125" style="106" customWidth="1"/>
    <col min="11011" max="11011" width="15.88671875" style="106" customWidth="1"/>
    <col min="11012" max="11012" width="14.44140625" style="106" customWidth="1"/>
    <col min="11013" max="11013" width="12.5546875" style="106" customWidth="1"/>
    <col min="11014" max="11014" width="13.88671875" style="106" customWidth="1"/>
    <col min="11015" max="11015" width="12.6640625" style="106" bestFit="1" customWidth="1"/>
    <col min="11016" max="11016" width="15.6640625" style="106" bestFit="1" customWidth="1"/>
    <col min="11017" max="11017" width="12.33203125" style="106" bestFit="1" customWidth="1"/>
    <col min="11018" max="11264" width="8.88671875" style="106"/>
    <col min="11265" max="11265" width="4" style="106" customWidth="1"/>
    <col min="11266" max="11266" width="36.33203125" style="106" customWidth="1"/>
    <col min="11267" max="11267" width="15.88671875" style="106" customWidth="1"/>
    <col min="11268" max="11268" width="14.44140625" style="106" customWidth="1"/>
    <col min="11269" max="11269" width="12.5546875" style="106" customWidth="1"/>
    <col min="11270" max="11270" width="13.88671875" style="106" customWidth="1"/>
    <col min="11271" max="11271" width="12.6640625" style="106" bestFit="1" customWidth="1"/>
    <col min="11272" max="11272" width="15.6640625" style="106" bestFit="1" customWidth="1"/>
    <col min="11273" max="11273" width="12.33203125" style="106" bestFit="1" customWidth="1"/>
    <col min="11274" max="11520" width="8.88671875" style="106"/>
    <col min="11521" max="11521" width="4" style="106" customWidth="1"/>
    <col min="11522" max="11522" width="36.33203125" style="106" customWidth="1"/>
    <col min="11523" max="11523" width="15.88671875" style="106" customWidth="1"/>
    <col min="11524" max="11524" width="14.44140625" style="106" customWidth="1"/>
    <col min="11525" max="11525" width="12.5546875" style="106" customWidth="1"/>
    <col min="11526" max="11526" width="13.88671875" style="106" customWidth="1"/>
    <col min="11527" max="11527" width="12.6640625" style="106" bestFit="1" customWidth="1"/>
    <col min="11528" max="11528" width="15.6640625" style="106" bestFit="1" customWidth="1"/>
    <col min="11529" max="11529" width="12.33203125" style="106" bestFit="1" customWidth="1"/>
    <col min="11530" max="11776" width="8.88671875" style="106"/>
    <col min="11777" max="11777" width="4" style="106" customWidth="1"/>
    <col min="11778" max="11778" width="36.33203125" style="106" customWidth="1"/>
    <col min="11779" max="11779" width="15.88671875" style="106" customWidth="1"/>
    <col min="11780" max="11780" width="14.44140625" style="106" customWidth="1"/>
    <col min="11781" max="11781" width="12.5546875" style="106" customWidth="1"/>
    <col min="11782" max="11782" width="13.88671875" style="106" customWidth="1"/>
    <col min="11783" max="11783" width="12.6640625" style="106" bestFit="1" customWidth="1"/>
    <col min="11784" max="11784" width="15.6640625" style="106" bestFit="1" customWidth="1"/>
    <col min="11785" max="11785" width="12.33203125" style="106" bestFit="1" customWidth="1"/>
    <col min="11786" max="12032" width="8.88671875" style="106"/>
    <col min="12033" max="12033" width="4" style="106" customWidth="1"/>
    <col min="12034" max="12034" width="36.33203125" style="106" customWidth="1"/>
    <col min="12035" max="12035" width="15.88671875" style="106" customWidth="1"/>
    <col min="12036" max="12036" width="14.44140625" style="106" customWidth="1"/>
    <col min="12037" max="12037" width="12.5546875" style="106" customWidth="1"/>
    <col min="12038" max="12038" width="13.88671875" style="106" customWidth="1"/>
    <col min="12039" max="12039" width="12.6640625" style="106" bestFit="1" customWidth="1"/>
    <col min="12040" max="12040" width="15.6640625" style="106" bestFit="1" customWidth="1"/>
    <col min="12041" max="12041" width="12.33203125" style="106" bestFit="1" customWidth="1"/>
    <col min="12042" max="12288" width="8.88671875" style="106"/>
    <col min="12289" max="12289" width="4" style="106" customWidth="1"/>
    <col min="12290" max="12290" width="36.33203125" style="106" customWidth="1"/>
    <col min="12291" max="12291" width="15.88671875" style="106" customWidth="1"/>
    <col min="12292" max="12292" width="14.44140625" style="106" customWidth="1"/>
    <col min="12293" max="12293" width="12.5546875" style="106" customWidth="1"/>
    <col min="12294" max="12294" width="13.88671875" style="106" customWidth="1"/>
    <col min="12295" max="12295" width="12.6640625" style="106" bestFit="1" customWidth="1"/>
    <col min="12296" max="12296" width="15.6640625" style="106" bestFit="1" customWidth="1"/>
    <col min="12297" max="12297" width="12.33203125" style="106" bestFit="1" customWidth="1"/>
    <col min="12298" max="12544" width="8.88671875" style="106"/>
    <col min="12545" max="12545" width="4" style="106" customWidth="1"/>
    <col min="12546" max="12546" width="36.33203125" style="106" customWidth="1"/>
    <col min="12547" max="12547" width="15.88671875" style="106" customWidth="1"/>
    <col min="12548" max="12548" width="14.44140625" style="106" customWidth="1"/>
    <col min="12549" max="12549" width="12.5546875" style="106" customWidth="1"/>
    <col min="12550" max="12550" width="13.88671875" style="106" customWidth="1"/>
    <col min="12551" max="12551" width="12.6640625" style="106" bestFit="1" customWidth="1"/>
    <col min="12552" max="12552" width="15.6640625" style="106" bestFit="1" customWidth="1"/>
    <col min="12553" max="12553" width="12.33203125" style="106" bestFit="1" customWidth="1"/>
    <col min="12554" max="12800" width="8.88671875" style="106"/>
    <col min="12801" max="12801" width="4" style="106" customWidth="1"/>
    <col min="12802" max="12802" width="36.33203125" style="106" customWidth="1"/>
    <col min="12803" max="12803" width="15.88671875" style="106" customWidth="1"/>
    <col min="12804" max="12804" width="14.44140625" style="106" customWidth="1"/>
    <col min="12805" max="12805" width="12.5546875" style="106" customWidth="1"/>
    <col min="12806" max="12806" width="13.88671875" style="106" customWidth="1"/>
    <col min="12807" max="12807" width="12.6640625" style="106" bestFit="1" customWidth="1"/>
    <col min="12808" max="12808" width="15.6640625" style="106" bestFit="1" customWidth="1"/>
    <col min="12809" max="12809" width="12.33203125" style="106" bestFit="1" customWidth="1"/>
    <col min="12810" max="13056" width="8.88671875" style="106"/>
    <col min="13057" max="13057" width="4" style="106" customWidth="1"/>
    <col min="13058" max="13058" width="36.33203125" style="106" customWidth="1"/>
    <col min="13059" max="13059" width="15.88671875" style="106" customWidth="1"/>
    <col min="13060" max="13060" width="14.44140625" style="106" customWidth="1"/>
    <col min="13061" max="13061" width="12.5546875" style="106" customWidth="1"/>
    <col min="13062" max="13062" width="13.88671875" style="106" customWidth="1"/>
    <col min="13063" max="13063" width="12.6640625" style="106" bestFit="1" customWidth="1"/>
    <col min="13064" max="13064" width="15.6640625" style="106" bestFit="1" customWidth="1"/>
    <col min="13065" max="13065" width="12.33203125" style="106" bestFit="1" customWidth="1"/>
    <col min="13066" max="13312" width="8.88671875" style="106"/>
    <col min="13313" max="13313" width="4" style="106" customWidth="1"/>
    <col min="13314" max="13314" width="36.33203125" style="106" customWidth="1"/>
    <col min="13315" max="13315" width="15.88671875" style="106" customWidth="1"/>
    <col min="13316" max="13316" width="14.44140625" style="106" customWidth="1"/>
    <col min="13317" max="13317" width="12.5546875" style="106" customWidth="1"/>
    <col min="13318" max="13318" width="13.88671875" style="106" customWidth="1"/>
    <col min="13319" max="13319" width="12.6640625" style="106" bestFit="1" customWidth="1"/>
    <col min="13320" max="13320" width="15.6640625" style="106" bestFit="1" customWidth="1"/>
    <col min="13321" max="13321" width="12.33203125" style="106" bestFit="1" customWidth="1"/>
    <col min="13322" max="13568" width="8.88671875" style="106"/>
    <col min="13569" max="13569" width="4" style="106" customWidth="1"/>
    <col min="13570" max="13570" width="36.33203125" style="106" customWidth="1"/>
    <col min="13571" max="13571" width="15.88671875" style="106" customWidth="1"/>
    <col min="13572" max="13572" width="14.44140625" style="106" customWidth="1"/>
    <col min="13573" max="13573" width="12.5546875" style="106" customWidth="1"/>
    <col min="13574" max="13574" width="13.88671875" style="106" customWidth="1"/>
    <col min="13575" max="13575" width="12.6640625" style="106" bestFit="1" customWidth="1"/>
    <col min="13576" max="13576" width="15.6640625" style="106" bestFit="1" customWidth="1"/>
    <col min="13577" max="13577" width="12.33203125" style="106" bestFit="1" customWidth="1"/>
    <col min="13578" max="13824" width="8.88671875" style="106"/>
    <col min="13825" max="13825" width="4" style="106" customWidth="1"/>
    <col min="13826" max="13826" width="36.33203125" style="106" customWidth="1"/>
    <col min="13827" max="13827" width="15.88671875" style="106" customWidth="1"/>
    <col min="13828" max="13828" width="14.44140625" style="106" customWidth="1"/>
    <col min="13829" max="13829" width="12.5546875" style="106" customWidth="1"/>
    <col min="13830" max="13830" width="13.88671875" style="106" customWidth="1"/>
    <col min="13831" max="13831" width="12.6640625" style="106" bestFit="1" customWidth="1"/>
    <col min="13832" max="13832" width="15.6640625" style="106" bestFit="1" customWidth="1"/>
    <col min="13833" max="13833" width="12.33203125" style="106" bestFit="1" customWidth="1"/>
    <col min="13834" max="14080" width="8.88671875" style="106"/>
    <col min="14081" max="14081" width="4" style="106" customWidth="1"/>
    <col min="14082" max="14082" width="36.33203125" style="106" customWidth="1"/>
    <col min="14083" max="14083" width="15.88671875" style="106" customWidth="1"/>
    <col min="14084" max="14084" width="14.44140625" style="106" customWidth="1"/>
    <col min="14085" max="14085" width="12.5546875" style="106" customWidth="1"/>
    <col min="14086" max="14086" width="13.88671875" style="106" customWidth="1"/>
    <col min="14087" max="14087" width="12.6640625" style="106" bestFit="1" customWidth="1"/>
    <col min="14088" max="14088" width="15.6640625" style="106" bestFit="1" customWidth="1"/>
    <col min="14089" max="14089" width="12.33203125" style="106" bestFit="1" customWidth="1"/>
    <col min="14090" max="14336" width="8.88671875" style="106"/>
    <col min="14337" max="14337" width="4" style="106" customWidth="1"/>
    <col min="14338" max="14338" width="36.33203125" style="106" customWidth="1"/>
    <col min="14339" max="14339" width="15.88671875" style="106" customWidth="1"/>
    <col min="14340" max="14340" width="14.44140625" style="106" customWidth="1"/>
    <col min="14341" max="14341" width="12.5546875" style="106" customWidth="1"/>
    <col min="14342" max="14342" width="13.88671875" style="106" customWidth="1"/>
    <col min="14343" max="14343" width="12.6640625" style="106" bestFit="1" customWidth="1"/>
    <col min="14344" max="14344" width="15.6640625" style="106" bestFit="1" customWidth="1"/>
    <col min="14345" max="14345" width="12.33203125" style="106" bestFit="1" customWidth="1"/>
    <col min="14346" max="14592" width="8.88671875" style="106"/>
    <col min="14593" max="14593" width="4" style="106" customWidth="1"/>
    <col min="14594" max="14594" width="36.33203125" style="106" customWidth="1"/>
    <col min="14595" max="14595" width="15.88671875" style="106" customWidth="1"/>
    <col min="14596" max="14596" width="14.44140625" style="106" customWidth="1"/>
    <col min="14597" max="14597" width="12.5546875" style="106" customWidth="1"/>
    <col min="14598" max="14598" width="13.88671875" style="106" customWidth="1"/>
    <col min="14599" max="14599" width="12.6640625" style="106" bestFit="1" customWidth="1"/>
    <col min="14600" max="14600" width="15.6640625" style="106" bestFit="1" customWidth="1"/>
    <col min="14601" max="14601" width="12.33203125" style="106" bestFit="1" customWidth="1"/>
    <col min="14602" max="14848" width="8.88671875" style="106"/>
    <col min="14849" max="14849" width="4" style="106" customWidth="1"/>
    <col min="14850" max="14850" width="36.33203125" style="106" customWidth="1"/>
    <col min="14851" max="14851" width="15.88671875" style="106" customWidth="1"/>
    <col min="14852" max="14852" width="14.44140625" style="106" customWidth="1"/>
    <col min="14853" max="14853" width="12.5546875" style="106" customWidth="1"/>
    <col min="14854" max="14854" width="13.88671875" style="106" customWidth="1"/>
    <col min="14855" max="14855" width="12.6640625" style="106" bestFit="1" customWidth="1"/>
    <col min="14856" max="14856" width="15.6640625" style="106" bestFit="1" customWidth="1"/>
    <col min="14857" max="14857" width="12.33203125" style="106" bestFit="1" customWidth="1"/>
    <col min="14858" max="15104" width="8.88671875" style="106"/>
    <col min="15105" max="15105" width="4" style="106" customWidth="1"/>
    <col min="15106" max="15106" width="36.33203125" style="106" customWidth="1"/>
    <col min="15107" max="15107" width="15.88671875" style="106" customWidth="1"/>
    <col min="15108" max="15108" width="14.44140625" style="106" customWidth="1"/>
    <col min="15109" max="15109" width="12.5546875" style="106" customWidth="1"/>
    <col min="15110" max="15110" width="13.88671875" style="106" customWidth="1"/>
    <col min="15111" max="15111" width="12.6640625" style="106" bestFit="1" customWidth="1"/>
    <col min="15112" max="15112" width="15.6640625" style="106" bestFit="1" customWidth="1"/>
    <col min="15113" max="15113" width="12.33203125" style="106" bestFit="1" customWidth="1"/>
    <col min="15114" max="15360" width="8.88671875" style="106"/>
    <col min="15361" max="15361" width="4" style="106" customWidth="1"/>
    <col min="15362" max="15362" width="36.33203125" style="106" customWidth="1"/>
    <col min="15363" max="15363" width="15.88671875" style="106" customWidth="1"/>
    <col min="15364" max="15364" width="14.44140625" style="106" customWidth="1"/>
    <col min="15365" max="15365" width="12.5546875" style="106" customWidth="1"/>
    <col min="15366" max="15366" width="13.88671875" style="106" customWidth="1"/>
    <col min="15367" max="15367" width="12.6640625" style="106" bestFit="1" customWidth="1"/>
    <col min="15368" max="15368" width="15.6640625" style="106" bestFit="1" customWidth="1"/>
    <col min="15369" max="15369" width="12.33203125" style="106" bestFit="1" customWidth="1"/>
    <col min="15370" max="15616" width="8.88671875" style="106"/>
    <col min="15617" max="15617" width="4" style="106" customWidth="1"/>
    <col min="15618" max="15618" width="36.33203125" style="106" customWidth="1"/>
    <col min="15619" max="15619" width="15.88671875" style="106" customWidth="1"/>
    <col min="15620" max="15620" width="14.44140625" style="106" customWidth="1"/>
    <col min="15621" max="15621" width="12.5546875" style="106" customWidth="1"/>
    <col min="15622" max="15622" width="13.88671875" style="106" customWidth="1"/>
    <col min="15623" max="15623" width="12.6640625" style="106" bestFit="1" customWidth="1"/>
    <col min="15624" max="15624" width="15.6640625" style="106" bestFit="1" customWidth="1"/>
    <col min="15625" max="15625" width="12.33203125" style="106" bestFit="1" customWidth="1"/>
    <col min="15626" max="15872" width="8.88671875" style="106"/>
    <col min="15873" max="15873" width="4" style="106" customWidth="1"/>
    <col min="15874" max="15874" width="36.33203125" style="106" customWidth="1"/>
    <col min="15875" max="15875" width="15.88671875" style="106" customWidth="1"/>
    <col min="15876" max="15876" width="14.44140625" style="106" customWidth="1"/>
    <col min="15877" max="15877" width="12.5546875" style="106" customWidth="1"/>
    <col min="15878" max="15878" width="13.88671875" style="106" customWidth="1"/>
    <col min="15879" max="15879" width="12.6640625" style="106" bestFit="1" customWidth="1"/>
    <col min="15880" max="15880" width="15.6640625" style="106" bestFit="1" customWidth="1"/>
    <col min="15881" max="15881" width="12.33203125" style="106" bestFit="1" customWidth="1"/>
    <col min="15882" max="16128" width="8.88671875" style="106"/>
    <col min="16129" max="16129" width="4" style="106" customWidth="1"/>
    <col min="16130" max="16130" width="36.33203125" style="106" customWidth="1"/>
    <col min="16131" max="16131" width="15.88671875" style="106" customWidth="1"/>
    <col min="16132" max="16132" width="14.44140625" style="106" customWidth="1"/>
    <col min="16133" max="16133" width="12.5546875" style="106" customWidth="1"/>
    <col min="16134" max="16134" width="13.88671875" style="106" customWidth="1"/>
    <col min="16135" max="16135" width="12.6640625" style="106" bestFit="1" customWidth="1"/>
    <col min="16136" max="16136" width="15.6640625" style="106" bestFit="1" customWidth="1"/>
    <col min="16137" max="16137" width="12.33203125" style="106" bestFit="1" customWidth="1"/>
    <col min="16138" max="16384" width="8.88671875" style="106"/>
  </cols>
  <sheetData>
    <row r="1" spans="1:9" ht="23.25" customHeight="1">
      <c r="E1" s="208" t="s">
        <v>109</v>
      </c>
      <c r="F1" s="208"/>
    </row>
    <row r="2" spans="1:9" ht="21" customHeight="1">
      <c r="A2" s="209" t="s">
        <v>110</v>
      </c>
      <c r="B2" s="209"/>
      <c r="C2" s="209"/>
      <c r="D2" s="209"/>
      <c r="E2" s="209"/>
      <c r="F2" s="209"/>
    </row>
    <row r="3" spans="1:9" ht="16.7" customHeight="1">
      <c r="A3" s="210" t="s">
        <v>159</v>
      </c>
      <c r="B3" s="210"/>
      <c r="C3" s="210"/>
      <c r="D3" s="210"/>
      <c r="E3" s="210"/>
      <c r="F3" s="210"/>
    </row>
    <row r="4" spans="1:9" ht="16.7" customHeight="1">
      <c r="A4" s="214" t="str">
        <f>'BIEU THU '!A3:L3</f>
        <v>(Kèm theo Báo cáo số        /BC-UBND ngày     /   /2024 của UBND huyện Tân Hồng)</v>
      </c>
      <c r="B4" s="214"/>
      <c r="C4" s="214"/>
      <c r="D4" s="214"/>
      <c r="E4" s="214"/>
      <c r="F4" s="214"/>
    </row>
    <row r="5" spans="1:9">
      <c r="D5" s="211" t="s">
        <v>111</v>
      </c>
      <c r="E5" s="211"/>
      <c r="F5" s="211"/>
    </row>
    <row r="6" spans="1:9" ht="16.7" customHeight="1">
      <c r="A6" s="212" t="s">
        <v>112</v>
      </c>
      <c r="B6" s="212" t="s">
        <v>30</v>
      </c>
      <c r="C6" s="213" t="s">
        <v>113</v>
      </c>
      <c r="D6" s="213" t="s">
        <v>114</v>
      </c>
      <c r="E6" s="213" t="s">
        <v>56</v>
      </c>
      <c r="F6" s="213" t="s">
        <v>115</v>
      </c>
      <c r="G6" s="108"/>
      <c r="H6" s="108"/>
    </row>
    <row r="7" spans="1:9" ht="31.5" customHeight="1">
      <c r="A7" s="212"/>
      <c r="B7" s="212"/>
      <c r="C7" s="213"/>
      <c r="D7" s="213"/>
      <c r="E7" s="213"/>
      <c r="F7" s="213"/>
      <c r="G7" s="108"/>
      <c r="H7" s="108"/>
    </row>
    <row r="8" spans="1:9" ht="16.7" customHeight="1">
      <c r="A8" s="109" t="s">
        <v>3</v>
      </c>
      <c r="B8" s="110" t="s">
        <v>116</v>
      </c>
      <c r="C8" s="111"/>
      <c r="D8" s="111"/>
      <c r="E8" s="111"/>
      <c r="F8" s="111"/>
    </row>
    <row r="9" spans="1:9" ht="17.25" customHeight="1">
      <c r="A9" s="112" t="s">
        <v>1</v>
      </c>
      <c r="B9" s="113" t="s">
        <v>117</v>
      </c>
      <c r="C9" s="114">
        <f>SUM(C11:C18)</f>
        <v>920000</v>
      </c>
      <c r="D9" s="114">
        <f>D11+D12+D13+D14+D19</f>
        <v>358145</v>
      </c>
      <c r="E9" s="115">
        <f t="shared" ref="E9:E14" si="0">D9/C9*100</f>
        <v>38.928804347826087</v>
      </c>
      <c r="F9" s="116">
        <f>D9-C9</f>
        <v>-561855</v>
      </c>
      <c r="G9" s="117"/>
      <c r="H9" s="117"/>
      <c r="I9" s="118"/>
    </row>
    <row r="10" spans="1:9" ht="17.25" customHeight="1">
      <c r="A10" s="112"/>
      <c r="B10" s="113" t="s">
        <v>118</v>
      </c>
      <c r="C10" s="114">
        <f>C11+C12+C13+C14</f>
        <v>920000</v>
      </c>
      <c r="D10" s="114">
        <f>D11+D12+D13+D14+D19</f>
        <v>358145</v>
      </c>
      <c r="E10" s="119">
        <f t="shared" si="0"/>
        <v>38.928804347826087</v>
      </c>
      <c r="F10" s="116">
        <f>D10-C10</f>
        <v>-561855</v>
      </c>
      <c r="G10" s="117"/>
      <c r="H10" s="117"/>
      <c r="I10" s="118"/>
    </row>
    <row r="11" spans="1:9">
      <c r="A11" s="120">
        <v>1</v>
      </c>
      <c r="B11" s="121" t="s">
        <v>119</v>
      </c>
      <c r="C11" s="122">
        <v>360000</v>
      </c>
      <c r="D11" s="122">
        <v>55567</v>
      </c>
      <c r="E11" s="119">
        <f t="shared" si="0"/>
        <v>15.435277777777777</v>
      </c>
      <c r="F11" s="116">
        <f t="shared" ref="F11:F19" si="1">D11-C11</f>
        <v>-304433</v>
      </c>
      <c r="G11" s="118"/>
      <c r="H11" s="118"/>
    </row>
    <row r="12" spans="1:9">
      <c r="A12" s="120">
        <v>2</v>
      </c>
      <c r="B12" s="121" t="s">
        <v>120</v>
      </c>
      <c r="C12" s="122">
        <v>150000</v>
      </c>
      <c r="D12" s="122">
        <v>25620</v>
      </c>
      <c r="E12" s="119">
        <f t="shared" si="0"/>
        <v>17.080000000000002</v>
      </c>
      <c r="F12" s="116">
        <f t="shared" si="1"/>
        <v>-124380</v>
      </c>
      <c r="G12" s="123"/>
      <c r="H12" s="123"/>
    </row>
    <row r="13" spans="1:9" ht="20.25" customHeight="1">
      <c r="A13" s="120">
        <v>3</v>
      </c>
      <c r="B13" s="121" t="s">
        <v>121</v>
      </c>
      <c r="C13" s="122">
        <v>220000</v>
      </c>
      <c r="D13" s="122">
        <v>148091</v>
      </c>
      <c r="E13" s="119">
        <f t="shared" si="0"/>
        <v>67.314090909090908</v>
      </c>
      <c r="F13" s="116">
        <f t="shared" si="1"/>
        <v>-71909</v>
      </c>
      <c r="G13" s="118"/>
      <c r="H13" s="124"/>
    </row>
    <row r="14" spans="1:9" ht="39" customHeight="1">
      <c r="A14" s="120">
        <v>4</v>
      </c>
      <c r="B14" s="125" t="s">
        <v>122</v>
      </c>
      <c r="C14" s="122">
        <v>190000</v>
      </c>
      <c r="D14" s="122">
        <f>SUM(D15:D18)</f>
        <v>110127</v>
      </c>
      <c r="E14" s="119">
        <f t="shared" si="0"/>
        <v>57.961578947368423</v>
      </c>
      <c r="F14" s="116">
        <f t="shared" si="1"/>
        <v>-79873</v>
      </c>
    </row>
    <row r="15" spans="1:9" ht="17.25" customHeight="1">
      <c r="A15" s="120"/>
      <c r="B15" s="126" t="s">
        <v>123</v>
      </c>
      <c r="C15" s="122"/>
      <c r="D15" s="122">
        <v>4850</v>
      </c>
      <c r="E15" s="119"/>
      <c r="F15" s="116">
        <f t="shared" si="1"/>
        <v>4850</v>
      </c>
    </row>
    <row r="16" spans="1:9" ht="17.25" customHeight="1">
      <c r="A16" s="120"/>
      <c r="B16" s="126" t="s">
        <v>124</v>
      </c>
      <c r="C16" s="122"/>
      <c r="D16" s="122">
        <v>7925</v>
      </c>
      <c r="E16" s="119"/>
      <c r="F16" s="116">
        <f t="shared" si="1"/>
        <v>7925</v>
      </c>
    </row>
    <row r="17" spans="1:9" ht="17.25" customHeight="1">
      <c r="A17" s="120"/>
      <c r="B17" s="126" t="s">
        <v>125</v>
      </c>
      <c r="C17" s="122"/>
      <c r="D17" s="122"/>
      <c r="E17" s="119"/>
      <c r="F17" s="116">
        <f t="shared" si="1"/>
        <v>0</v>
      </c>
    </row>
    <row r="18" spans="1:9" ht="17.25" customHeight="1">
      <c r="A18" s="120"/>
      <c r="B18" s="126" t="s">
        <v>126</v>
      </c>
      <c r="C18" s="122"/>
      <c r="D18" s="122">
        <v>97352</v>
      </c>
      <c r="E18" s="119"/>
      <c r="F18" s="116">
        <f t="shared" si="1"/>
        <v>97352</v>
      </c>
    </row>
    <row r="19" spans="1:9" ht="17.25" customHeight="1">
      <c r="A19" s="127">
        <v>5</v>
      </c>
      <c r="B19" s="128" t="s">
        <v>127</v>
      </c>
      <c r="C19" s="129"/>
      <c r="D19" s="129">
        <v>18740</v>
      </c>
      <c r="E19" s="130"/>
      <c r="F19" s="131">
        <f t="shared" si="1"/>
        <v>18740</v>
      </c>
    </row>
    <row r="20" spans="1:9" s="136" customFormat="1">
      <c r="A20" s="132" t="s">
        <v>128</v>
      </c>
      <c r="B20" s="133" t="s">
        <v>129</v>
      </c>
      <c r="C20" s="134"/>
      <c r="D20" s="134"/>
      <c r="E20" s="134"/>
      <c r="F20" s="135"/>
      <c r="H20" s="137"/>
    </row>
    <row r="21" spans="1:9" ht="15.75">
      <c r="A21" s="112" t="s">
        <v>1</v>
      </c>
      <c r="B21" s="113" t="s">
        <v>117</v>
      </c>
      <c r="C21" s="138">
        <f>C22+C30</f>
        <v>2815000</v>
      </c>
      <c r="D21" s="138">
        <f>D22+D30</f>
        <v>201786</v>
      </c>
      <c r="E21" s="139">
        <f>D21/C21*100</f>
        <v>7.1682415630550622</v>
      </c>
      <c r="F21" s="116">
        <f>D21-C21</f>
        <v>-2613214</v>
      </c>
      <c r="G21" s="117"/>
      <c r="H21" s="117"/>
    </row>
    <row r="22" spans="1:9" ht="17.25" customHeight="1">
      <c r="A22" s="112"/>
      <c r="B22" s="113" t="s">
        <v>118</v>
      </c>
      <c r="C22" s="114">
        <f>C23+C24+C25+C26</f>
        <v>790000</v>
      </c>
      <c r="D22" s="138">
        <f>D23+D24+D25+D26</f>
        <v>37938</v>
      </c>
      <c r="E22" s="119">
        <f>D22/C22*100</f>
        <v>4.8022784810126584</v>
      </c>
      <c r="F22" s="116">
        <f t="shared" ref="F22:F30" si="2">D22-C22</f>
        <v>-752062</v>
      </c>
      <c r="G22" s="117"/>
      <c r="H22" s="117"/>
      <c r="I22" s="118"/>
    </row>
    <row r="23" spans="1:9" ht="15.75">
      <c r="A23" s="120">
        <v>1</v>
      </c>
      <c r="B23" s="121" t="s">
        <v>119</v>
      </c>
      <c r="C23" s="140">
        <v>520000</v>
      </c>
      <c r="D23" s="140">
        <v>8611</v>
      </c>
      <c r="E23" s="141">
        <f>D23/C23*100</f>
        <v>1.6559615384615385</v>
      </c>
      <c r="F23" s="116">
        <f t="shared" si="2"/>
        <v>-511389</v>
      </c>
    </row>
    <row r="24" spans="1:9" ht="15.75">
      <c r="A24" s="142">
        <v>2</v>
      </c>
      <c r="B24" s="121" t="s">
        <v>120</v>
      </c>
      <c r="C24" s="140">
        <v>10000</v>
      </c>
      <c r="D24" s="140">
        <v>2847</v>
      </c>
      <c r="E24" s="141"/>
      <c r="F24" s="116">
        <f t="shared" si="2"/>
        <v>-7153</v>
      </c>
    </row>
    <row r="25" spans="1:9" ht="18" customHeight="1">
      <c r="A25" s="120">
        <v>3</v>
      </c>
      <c r="B25" s="121" t="s">
        <v>121</v>
      </c>
      <c r="C25" s="140">
        <v>70000</v>
      </c>
      <c r="D25" s="140">
        <v>26480</v>
      </c>
      <c r="E25" s="141">
        <f>D25/C25*100</f>
        <v>37.828571428571429</v>
      </c>
      <c r="F25" s="116">
        <f t="shared" si="2"/>
        <v>-43520</v>
      </c>
      <c r="G25" s="118"/>
      <c r="H25" s="118"/>
    </row>
    <row r="26" spans="1:9" ht="15.75" customHeight="1">
      <c r="A26" s="142">
        <v>4</v>
      </c>
      <c r="B26" s="143" t="s">
        <v>130</v>
      </c>
      <c r="C26" s="140">
        <v>190000</v>
      </c>
      <c r="D26" s="140">
        <f>SUM(D27:D29)</f>
        <v>0</v>
      </c>
      <c r="E26" s="141">
        <f>D26/C26*100</f>
        <v>0</v>
      </c>
      <c r="F26" s="116">
        <f t="shared" si="2"/>
        <v>-190000</v>
      </c>
      <c r="I26" s="118"/>
    </row>
    <row r="27" spans="1:9" ht="17.25" customHeight="1">
      <c r="A27" s="120"/>
      <c r="B27" s="126" t="s">
        <v>123</v>
      </c>
      <c r="C27" s="122"/>
      <c r="D27" s="122"/>
      <c r="E27" s="119"/>
      <c r="F27" s="116">
        <f t="shared" si="2"/>
        <v>0</v>
      </c>
    </row>
    <row r="28" spans="1:9" ht="17.25" customHeight="1">
      <c r="A28" s="120"/>
      <c r="B28" s="126" t="s">
        <v>124</v>
      </c>
      <c r="C28" s="122"/>
      <c r="D28" s="122"/>
      <c r="E28" s="119"/>
      <c r="F28" s="116">
        <f t="shared" si="2"/>
        <v>0</v>
      </c>
      <c r="G28" s="118"/>
    </row>
    <row r="29" spans="1:9" ht="17.25" customHeight="1">
      <c r="A29" s="120"/>
      <c r="B29" s="126" t="s">
        <v>126</v>
      </c>
      <c r="C29" s="122"/>
      <c r="D29" s="122"/>
      <c r="E29" s="119"/>
      <c r="F29" s="116">
        <f t="shared" si="2"/>
        <v>0</v>
      </c>
    </row>
    <row r="30" spans="1:9" ht="15.75">
      <c r="A30" s="120">
        <v>5</v>
      </c>
      <c r="B30" s="144" t="s">
        <v>131</v>
      </c>
      <c r="C30" s="145">
        <v>2025000</v>
      </c>
      <c r="D30" s="145">
        <v>163848</v>
      </c>
      <c r="E30" s="141">
        <f>D30/C30*100</f>
        <v>8.0912592592592585</v>
      </c>
      <c r="F30" s="116">
        <f t="shared" si="2"/>
        <v>-1861152</v>
      </c>
    </row>
    <row r="31" spans="1:9" s="148" customFormat="1">
      <c r="A31" s="132" t="s">
        <v>4</v>
      </c>
      <c r="B31" s="146" t="s">
        <v>132</v>
      </c>
      <c r="C31" s="134"/>
      <c r="D31" s="134"/>
      <c r="E31" s="134"/>
      <c r="F31" s="147"/>
    </row>
    <row r="32" spans="1:9" ht="15.75">
      <c r="A32" s="112" t="s">
        <v>1</v>
      </c>
      <c r="B32" s="113" t="s">
        <v>117</v>
      </c>
      <c r="C32" s="138">
        <f>C33+C41</f>
        <v>1500000</v>
      </c>
      <c r="D32" s="138">
        <f>D33+D41</f>
        <v>120491</v>
      </c>
      <c r="E32" s="139">
        <f>D32/C32*100</f>
        <v>8.0327333333333328</v>
      </c>
      <c r="F32" s="116">
        <f>D32-C32</f>
        <v>-1379509</v>
      </c>
      <c r="G32" s="117"/>
      <c r="H32" s="117"/>
    </row>
    <row r="33" spans="1:9" ht="17.25" customHeight="1">
      <c r="A33" s="112"/>
      <c r="B33" s="113" t="s">
        <v>118</v>
      </c>
      <c r="C33" s="114">
        <f>C34+C35+C36+C37</f>
        <v>500000</v>
      </c>
      <c r="D33" s="114">
        <f>D34+D35+D36+D37</f>
        <v>120491</v>
      </c>
      <c r="E33" s="119">
        <f>D33/C33*100</f>
        <v>24.098199999999999</v>
      </c>
      <c r="F33" s="116">
        <f t="shared" ref="F33:F41" si="3">D33-C33</f>
        <v>-379509</v>
      </c>
      <c r="G33" s="117"/>
      <c r="H33" s="117"/>
      <c r="I33" s="118"/>
    </row>
    <row r="34" spans="1:9" ht="15.75">
      <c r="A34" s="120">
        <v>1</v>
      </c>
      <c r="B34" s="121" t="s">
        <v>119</v>
      </c>
      <c r="C34" s="140">
        <v>200000</v>
      </c>
      <c r="D34" s="140">
        <v>23136</v>
      </c>
      <c r="E34" s="141">
        <f>D34/C34*100</f>
        <v>11.568000000000001</v>
      </c>
      <c r="F34" s="116">
        <f t="shared" si="3"/>
        <v>-176864</v>
      </c>
    </row>
    <row r="35" spans="1:9" ht="15.75">
      <c r="A35" s="120">
        <v>2</v>
      </c>
      <c r="B35" s="121" t="s">
        <v>120</v>
      </c>
      <c r="C35" s="140">
        <v>10000</v>
      </c>
      <c r="D35" s="140">
        <v>3485</v>
      </c>
      <c r="E35" s="141"/>
      <c r="F35" s="116">
        <f t="shared" si="3"/>
        <v>-6515</v>
      </c>
    </row>
    <row r="36" spans="1:9" ht="16.7" customHeight="1">
      <c r="A36" s="120">
        <v>3</v>
      </c>
      <c r="B36" s="121" t="s">
        <v>121</v>
      </c>
      <c r="C36" s="140">
        <v>80000</v>
      </c>
      <c r="D36" s="140">
        <v>48465</v>
      </c>
      <c r="E36" s="141">
        <f>D36/C36*100</f>
        <v>60.581249999999997</v>
      </c>
      <c r="F36" s="116">
        <f t="shared" si="3"/>
        <v>-31535</v>
      </c>
      <c r="G36" s="118"/>
    </row>
    <row r="37" spans="1:9" ht="34.700000000000003" customHeight="1">
      <c r="A37" s="120">
        <v>4</v>
      </c>
      <c r="B37" s="143" t="s">
        <v>133</v>
      </c>
      <c r="C37" s="149">
        <v>210000</v>
      </c>
      <c r="D37" s="149">
        <f>D38+D39+D40</f>
        <v>45405</v>
      </c>
      <c r="E37" s="150">
        <f>D37/C37*100</f>
        <v>21.621428571428574</v>
      </c>
      <c r="F37" s="151">
        <f t="shared" si="3"/>
        <v>-164595</v>
      </c>
    </row>
    <row r="38" spans="1:9" ht="17.25" customHeight="1">
      <c r="A38" s="120"/>
      <c r="B38" s="126" t="s">
        <v>123</v>
      </c>
      <c r="C38" s="122"/>
      <c r="D38" s="122">
        <v>5400</v>
      </c>
      <c r="E38" s="119"/>
      <c r="F38" s="116">
        <f t="shared" si="3"/>
        <v>5400</v>
      </c>
    </row>
    <row r="39" spans="1:9" ht="17.25" customHeight="1">
      <c r="A39" s="120"/>
      <c r="B39" s="126" t="s">
        <v>124</v>
      </c>
      <c r="C39" s="122"/>
      <c r="D39" s="122"/>
      <c r="E39" s="119"/>
      <c r="F39" s="116">
        <f t="shared" si="3"/>
        <v>0</v>
      </c>
    </row>
    <row r="40" spans="1:9" ht="17.25" customHeight="1">
      <c r="A40" s="120"/>
      <c r="B40" s="126" t="s">
        <v>126</v>
      </c>
      <c r="C40" s="122"/>
      <c r="D40" s="122">
        <v>40005</v>
      </c>
      <c r="E40" s="119"/>
      <c r="F40" s="116">
        <f t="shared" si="3"/>
        <v>40005</v>
      </c>
    </row>
    <row r="41" spans="1:9" ht="15.75">
      <c r="A41" s="120">
        <v>5</v>
      </c>
      <c r="B41" s="121" t="s">
        <v>131</v>
      </c>
      <c r="C41" s="140">
        <v>1000000</v>
      </c>
      <c r="D41" s="140">
        <f>152000-152000</f>
        <v>0</v>
      </c>
      <c r="E41" s="141">
        <f>D41/C41*100</f>
        <v>0</v>
      </c>
      <c r="F41" s="116">
        <f t="shared" si="3"/>
        <v>-1000000</v>
      </c>
    </row>
    <row r="42" spans="1:9" s="136" customFormat="1">
      <c r="A42" s="132" t="s">
        <v>134</v>
      </c>
      <c r="B42" s="133" t="s">
        <v>135</v>
      </c>
      <c r="C42" s="152"/>
      <c r="D42" s="153"/>
      <c r="E42" s="153"/>
      <c r="F42" s="135"/>
      <c r="H42" s="137"/>
    </row>
    <row r="43" spans="1:9" ht="15.75">
      <c r="A43" s="112" t="s">
        <v>1</v>
      </c>
      <c r="B43" s="113" t="s">
        <v>117</v>
      </c>
      <c r="C43" s="138">
        <f>C44+C54</f>
        <v>3040000</v>
      </c>
      <c r="D43" s="138">
        <f>D44+D54</f>
        <v>374176.36800000002</v>
      </c>
      <c r="E43" s="139">
        <f>D43/C43*100</f>
        <v>12.308433157894736</v>
      </c>
      <c r="F43" s="116">
        <f>D43-C43</f>
        <v>-2665823.6320000002</v>
      </c>
      <c r="G43" s="117"/>
      <c r="H43" s="117"/>
    </row>
    <row r="44" spans="1:9" ht="17.25" customHeight="1">
      <c r="A44" s="112"/>
      <c r="B44" s="113" t="s">
        <v>136</v>
      </c>
      <c r="C44" s="114">
        <f>C45+C46+C47+C48</f>
        <v>540000</v>
      </c>
      <c r="D44" s="114">
        <f>D45+D46+D47+D48</f>
        <v>178544</v>
      </c>
      <c r="E44" s="141">
        <f>D44/C44*100</f>
        <v>33.063703703703709</v>
      </c>
      <c r="F44" s="116">
        <f t="shared" ref="F44:F54" si="4">D44-C44</f>
        <v>-361456</v>
      </c>
      <c r="G44" s="117"/>
      <c r="H44" s="117"/>
      <c r="I44" s="118"/>
    </row>
    <row r="45" spans="1:9" ht="15.75">
      <c r="A45" s="120">
        <v>1</v>
      </c>
      <c r="B45" s="121" t="s">
        <v>119</v>
      </c>
      <c r="C45" s="140">
        <v>110000</v>
      </c>
      <c r="D45" s="140">
        <v>12949</v>
      </c>
      <c r="E45" s="141">
        <f>D45/C45*100</f>
        <v>11.771818181818182</v>
      </c>
      <c r="F45" s="116">
        <f t="shared" si="4"/>
        <v>-97051</v>
      </c>
      <c r="I45" s="154"/>
    </row>
    <row r="46" spans="1:9" ht="15.75">
      <c r="A46" s="120">
        <v>2</v>
      </c>
      <c r="B46" s="121" t="s">
        <v>120</v>
      </c>
      <c r="C46" s="140">
        <v>10000</v>
      </c>
      <c r="D46" s="140">
        <v>1263</v>
      </c>
      <c r="E46" s="141"/>
      <c r="F46" s="116">
        <f t="shared" si="4"/>
        <v>-8737</v>
      </c>
      <c r="G46" s="118"/>
    </row>
    <row r="47" spans="1:9" ht="15.75" customHeight="1">
      <c r="A47" s="120">
        <v>3</v>
      </c>
      <c r="B47" s="121" t="s">
        <v>121</v>
      </c>
      <c r="C47" s="140">
        <v>70000</v>
      </c>
      <c r="D47" s="140">
        <v>33482</v>
      </c>
      <c r="E47" s="141">
        <f>D47/C47*100</f>
        <v>47.831428571428567</v>
      </c>
      <c r="F47" s="116">
        <f t="shared" si="4"/>
        <v>-36518</v>
      </c>
      <c r="G47" s="118"/>
    </row>
    <row r="48" spans="1:9" ht="15" customHeight="1">
      <c r="A48" s="120">
        <v>4</v>
      </c>
      <c r="B48" s="143" t="s">
        <v>130</v>
      </c>
      <c r="C48" s="140">
        <v>350000</v>
      </c>
      <c r="D48" s="140">
        <f>SUM(D49:D52)</f>
        <v>130850</v>
      </c>
      <c r="E48" s="141">
        <f>D48/C48*100</f>
        <v>37.385714285714286</v>
      </c>
      <c r="F48" s="116">
        <f t="shared" si="4"/>
        <v>-219150</v>
      </c>
    </row>
    <row r="49" spans="1:9" ht="17.25" customHeight="1">
      <c r="A49" s="120"/>
      <c r="B49" s="126" t="s">
        <v>123</v>
      </c>
      <c r="C49" s="122"/>
      <c r="D49" s="122"/>
      <c r="E49" s="119"/>
      <c r="F49" s="116">
        <f t="shared" si="4"/>
        <v>0</v>
      </c>
    </row>
    <row r="50" spans="1:9" ht="17.25" customHeight="1">
      <c r="A50" s="120"/>
      <c r="B50" s="126" t="s">
        <v>124</v>
      </c>
      <c r="C50" s="122"/>
      <c r="D50" s="122"/>
      <c r="E50" s="119"/>
      <c r="F50" s="116">
        <f t="shared" si="4"/>
        <v>0</v>
      </c>
    </row>
    <row r="51" spans="1:9" ht="17.25" customHeight="1">
      <c r="A51" s="120"/>
      <c r="B51" s="126" t="s">
        <v>137</v>
      </c>
      <c r="C51" s="122"/>
      <c r="D51" s="122">
        <v>94000</v>
      </c>
      <c r="E51" s="119"/>
      <c r="F51" s="116">
        <f t="shared" si="4"/>
        <v>94000</v>
      </c>
    </row>
    <row r="52" spans="1:9" ht="17.25" customHeight="1">
      <c r="A52" s="120"/>
      <c r="B52" s="126" t="s">
        <v>126</v>
      </c>
      <c r="C52" s="122"/>
      <c r="D52" s="122">
        <v>36850</v>
      </c>
      <c r="E52" s="119"/>
      <c r="F52" s="116">
        <f t="shared" si="4"/>
        <v>36850</v>
      </c>
    </row>
    <row r="53" spans="1:9" ht="17.25" customHeight="1">
      <c r="A53" s="120">
        <v>5</v>
      </c>
      <c r="B53" s="126" t="s">
        <v>138</v>
      </c>
      <c r="C53" s="122"/>
      <c r="D53" s="122"/>
      <c r="E53" s="119"/>
      <c r="F53" s="116"/>
    </row>
    <row r="54" spans="1:9" ht="15" customHeight="1">
      <c r="A54" s="120">
        <v>6</v>
      </c>
      <c r="B54" s="121" t="s">
        <v>131</v>
      </c>
      <c r="C54" s="140">
        <v>2500000</v>
      </c>
      <c r="D54" s="140">
        <f>641552-445919.632</f>
        <v>195632.36800000002</v>
      </c>
      <c r="E54" s="141">
        <f>D54/C54*100</f>
        <v>7.8252947200000005</v>
      </c>
      <c r="F54" s="116">
        <f t="shared" si="4"/>
        <v>-2304367.6320000002</v>
      </c>
    </row>
    <row r="55" spans="1:9" s="136" customFormat="1">
      <c r="A55" s="132" t="s">
        <v>139</v>
      </c>
      <c r="B55" s="133" t="s">
        <v>140</v>
      </c>
      <c r="C55" s="153"/>
      <c r="D55" s="153"/>
      <c r="E55" s="153"/>
      <c r="F55" s="135"/>
    </row>
    <row r="56" spans="1:9" ht="15.75">
      <c r="A56" s="112" t="s">
        <v>1</v>
      </c>
      <c r="B56" s="113" t="s">
        <v>117</v>
      </c>
      <c r="C56" s="138">
        <f>C57+C68</f>
        <v>1400000</v>
      </c>
      <c r="D56" s="138">
        <f t="shared" ref="D56:F56" si="5">D57+D68</f>
        <v>143328</v>
      </c>
      <c r="E56" s="138">
        <f t="shared" si="5"/>
        <v>26.757000000000001</v>
      </c>
      <c r="F56" s="138">
        <f t="shared" si="5"/>
        <v>-1256672</v>
      </c>
      <c r="G56" s="117"/>
      <c r="H56" s="117"/>
    </row>
    <row r="57" spans="1:9" ht="17.25" customHeight="1">
      <c r="A57" s="112"/>
      <c r="B57" s="113" t="s">
        <v>136</v>
      </c>
      <c r="C57" s="114">
        <f>C58+C59+C60+C61</f>
        <v>400000</v>
      </c>
      <c r="D57" s="114">
        <f t="shared" ref="D57" si="6">D58+D59+D60+D61</f>
        <v>82828</v>
      </c>
      <c r="E57" s="141">
        <f>D57/C57*100</f>
        <v>20.707000000000001</v>
      </c>
      <c r="F57" s="116">
        <f t="shared" ref="F57:F68" si="7">D57-C57</f>
        <v>-317172</v>
      </c>
      <c r="G57" s="117"/>
      <c r="H57" s="117"/>
      <c r="I57" s="118"/>
    </row>
    <row r="58" spans="1:9" ht="15.75">
      <c r="A58" s="120">
        <v>1</v>
      </c>
      <c r="B58" s="121" t="s">
        <v>119</v>
      </c>
      <c r="C58" s="140">
        <v>160000</v>
      </c>
      <c r="D58" s="140">
        <v>13814</v>
      </c>
      <c r="E58" s="141">
        <f>D58/C58*100</f>
        <v>8.6337499999999991</v>
      </c>
      <c r="F58" s="116">
        <f t="shared" si="7"/>
        <v>-146186</v>
      </c>
    </row>
    <row r="59" spans="1:9" ht="15" customHeight="1">
      <c r="A59" s="120">
        <v>2</v>
      </c>
      <c r="B59" s="121" t="s">
        <v>120</v>
      </c>
      <c r="C59" s="140">
        <v>10000</v>
      </c>
      <c r="D59" s="155">
        <v>456</v>
      </c>
      <c r="E59" s="141"/>
      <c r="F59" s="116">
        <f t="shared" si="7"/>
        <v>-9544</v>
      </c>
    </row>
    <row r="60" spans="1:9" ht="18" customHeight="1">
      <c r="A60" s="120">
        <v>3</v>
      </c>
      <c r="B60" s="121" t="s">
        <v>121</v>
      </c>
      <c r="C60" s="140">
        <v>60000</v>
      </c>
      <c r="D60" s="140">
        <v>24447</v>
      </c>
      <c r="E60" s="141">
        <f>D60/C60*100</f>
        <v>40.744999999999997</v>
      </c>
      <c r="F60" s="116">
        <f t="shared" si="7"/>
        <v>-35553</v>
      </c>
      <c r="G60" s="118"/>
    </row>
    <row r="61" spans="1:9" ht="15" customHeight="1">
      <c r="A61" s="120">
        <v>4</v>
      </c>
      <c r="B61" s="143" t="s">
        <v>130</v>
      </c>
      <c r="C61" s="140">
        <v>170000</v>
      </c>
      <c r="D61" s="140">
        <f>SUM(D63:D66)</f>
        <v>44111</v>
      </c>
      <c r="E61" s="141">
        <f>D61/C61*100</f>
        <v>25.947647058823531</v>
      </c>
      <c r="F61" s="116">
        <f t="shared" si="7"/>
        <v>-125889</v>
      </c>
    </row>
    <row r="62" spans="1:9" ht="15" hidden="1" customHeight="1">
      <c r="A62" s="120"/>
      <c r="B62" s="126" t="s">
        <v>141</v>
      </c>
      <c r="C62" s="140"/>
      <c r="D62" s="140">
        <v>11231</v>
      </c>
      <c r="E62" s="141"/>
      <c r="F62" s="116"/>
    </row>
    <row r="63" spans="1:9" ht="17.25" customHeight="1">
      <c r="A63" s="120"/>
      <c r="B63" s="126" t="s">
        <v>123</v>
      </c>
      <c r="C63" s="122"/>
      <c r="D63" s="122">
        <v>1600</v>
      </c>
      <c r="E63" s="119"/>
      <c r="F63" s="116">
        <f t="shared" si="7"/>
        <v>1600</v>
      </c>
    </row>
    <row r="64" spans="1:9" ht="17.25" customHeight="1">
      <c r="A64" s="120"/>
      <c r="B64" s="126" t="s">
        <v>124</v>
      </c>
      <c r="C64" s="122"/>
      <c r="D64" s="122">
        <v>2500</v>
      </c>
      <c r="E64" s="119"/>
      <c r="F64" s="116">
        <f t="shared" si="7"/>
        <v>2500</v>
      </c>
    </row>
    <row r="65" spans="1:9" ht="17.25" customHeight="1">
      <c r="A65" s="120"/>
      <c r="B65" s="126" t="s">
        <v>137</v>
      </c>
      <c r="C65" s="122"/>
      <c r="D65" s="122"/>
      <c r="E65" s="119"/>
      <c r="F65" s="116">
        <f t="shared" si="7"/>
        <v>0</v>
      </c>
    </row>
    <row r="66" spans="1:9" ht="17.25" customHeight="1">
      <c r="A66" s="120"/>
      <c r="B66" s="126" t="s">
        <v>126</v>
      </c>
      <c r="C66" s="122"/>
      <c r="D66" s="122">
        <v>40011</v>
      </c>
      <c r="E66" s="119"/>
      <c r="F66" s="116">
        <f t="shared" si="7"/>
        <v>40011</v>
      </c>
    </row>
    <row r="67" spans="1:9" ht="17.25" customHeight="1">
      <c r="A67" s="120">
        <v>5</v>
      </c>
      <c r="B67" s="126" t="s">
        <v>127</v>
      </c>
      <c r="C67" s="122"/>
      <c r="D67" s="122"/>
      <c r="E67" s="119"/>
      <c r="F67" s="116"/>
    </row>
    <row r="68" spans="1:9" ht="15.75" customHeight="1">
      <c r="A68" s="120">
        <v>6</v>
      </c>
      <c r="B68" s="121" t="s">
        <v>131</v>
      </c>
      <c r="C68" s="140">
        <v>1000000</v>
      </c>
      <c r="D68" s="140">
        <v>60500</v>
      </c>
      <c r="E68" s="141">
        <f>D68/C68*100</f>
        <v>6.05</v>
      </c>
      <c r="F68" s="116">
        <f t="shared" si="7"/>
        <v>-939500</v>
      </c>
    </row>
    <row r="69" spans="1:9" s="108" customFormat="1">
      <c r="A69" s="132" t="s">
        <v>142</v>
      </c>
      <c r="B69" s="133" t="s">
        <v>143</v>
      </c>
      <c r="C69" s="153"/>
      <c r="D69" s="153"/>
      <c r="E69" s="153"/>
      <c r="F69" s="135"/>
    </row>
    <row r="70" spans="1:9" ht="15.75">
      <c r="A70" s="112" t="s">
        <v>1</v>
      </c>
      <c r="B70" s="113" t="s">
        <v>117</v>
      </c>
      <c r="C70" s="138">
        <f>C71+C81</f>
        <v>1090000</v>
      </c>
      <c r="D70" s="138">
        <f>D71+D81</f>
        <v>252957</v>
      </c>
      <c r="E70" s="139">
        <f>D70/C70*100</f>
        <v>23.207064220183486</v>
      </c>
      <c r="F70" s="116">
        <f>D70-C70</f>
        <v>-837043</v>
      </c>
      <c r="G70" s="117"/>
      <c r="H70" s="117"/>
    </row>
    <row r="71" spans="1:9" ht="17.25" customHeight="1">
      <c r="A71" s="112"/>
      <c r="B71" s="113" t="s">
        <v>118</v>
      </c>
      <c r="C71" s="114">
        <f>C72+C73+C74+C75</f>
        <v>490000</v>
      </c>
      <c r="D71" s="114">
        <f>D72+D73+D74+D75</f>
        <v>72926</v>
      </c>
      <c r="E71" s="119">
        <f>D71/C71*100</f>
        <v>14.882857142857143</v>
      </c>
      <c r="F71" s="116">
        <f t="shared" ref="F71:F81" si="8">D71-C71</f>
        <v>-417074</v>
      </c>
      <c r="G71" s="117"/>
      <c r="H71" s="117"/>
      <c r="I71" s="118"/>
    </row>
    <row r="72" spans="1:9" ht="15.75">
      <c r="A72" s="120">
        <v>1</v>
      </c>
      <c r="B72" s="121" t="s">
        <v>119</v>
      </c>
      <c r="C72" s="140">
        <v>280000</v>
      </c>
      <c r="D72" s="140">
        <v>37101</v>
      </c>
      <c r="E72" s="141">
        <f>D72/C72*100</f>
        <v>13.250357142857142</v>
      </c>
      <c r="F72" s="116">
        <f t="shared" si="8"/>
        <v>-242899</v>
      </c>
    </row>
    <row r="73" spans="1:9" ht="15" customHeight="1">
      <c r="A73" s="120">
        <v>2</v>
      </c>
      <c r="B73" s="121" t="s">
        <v>120</v>
      </c>
      <c r="C73" s="140">
        <v>10000</v>
      </c>
      <c r="D73" s="155"/>
      <c r="E73" s="141"/>
      <c r="F73" s="116">
        <f t="shared" si="8"/>
        <v>-10000</v>
      </c>
    </row>
    <row r="74" spans="1:9" ht="15.75">
      <c r="A74" s="120">
        <v>3</v>
      </c>
      <c r="B74" s="121" t="s">
        <v>121</v>
      </c>
      <c r="C74" s="140">
        <v>70000</v>
      </c>
      <c r="D74" s="140">
        <v>28775</v>
      </c>
      <c r="E74" s="141">
        <f>D74/C74*100</f>
        <v>41.107142857142861</v>
      </c>
      <c r="F74" s="116">
        <f t="shared" si="8"/>
        <v>-41225</v>
      </c>
      <c r="G74" s="118"/>
    </row>
    <row r="75" spans="1:9" ht="32.25" customHeight="1">
      <c r="A75" s="120">
        <v>4</v>
      </c>
      <c r="B75" s="143" t="s">
        <v>130</v>
      </c>
      <c r="C75" s="140">
        <v>130000</v>
      </c>
      <c r="D75" s="140">
        <f>SUM(D77:D80)</f>
        <v>7050</v>
      </c>
      <c r="E75" s="141">
        <f>D75/C75*100</f>
        <v>5.4230769230769225</v>
      </c>
      <c r="F75" s="116">
        <f t="shared" si="8"/>
        <v>-122950</v>
      </c>
    </row>
    <row r="76" spans="1:9" ht="20.25" hidden="1" customHeight="1">
      <c r="A76" s="120"/>
      <c r="B76" s="126" t="s">
        <v>144</v>
      </c>
      <c r="C76" s="140"/>
      <c r="D76" s="140">
        <v>19000</v>
      </c>
      <c r="E76" s="141"/>
      <c r="F76" s="116"/>
    </row>
    <row r="77" spans="1:9" ht="17.25" customHeight="1">
      <c r="A77" s="120"/>
      <c r="B77" s="126" t="s">
        <v>123</v>
      </c>
      <c r="C77" s="122"/>
      <c r="D77" s="122"/>
      <c r="E77" s="119"/>
      <c r="F77" s="116">
        <f t="shared" si="8"/>
        <v>0</v>
      </c>
    </row>
    <row r="78" spans="1:9" ht="17.25" customHeight="1">
      <c r="A78" s="120"/>
      <c r="B78" s="126" t="s">
        <v>124</v>
      </c>
      <c r="C78" s="122"/>
      <c r="D78" s="122"/>
      <c r="E78" s="119"/>
      <c r="F78" s="116">
        <f t="shared" si="8"/>
        <v>0</v>
      </c>
      <c r="I78" s="156"/>
    </row>
    <row r="79" spans="1:9" ht="17.25" customHeight="1">
      <c r="A79" s="120"/>
      <c r="B79" s="126" t="s">
        <v>145</v>
      </c>
      <c r="C79" s="122"/>
      <c r="D79" s="122"/>
      <c r="E79" s="119"/>
      <c r="F79" s="116">
        <f t="shared" si="8"/>
        <v>0</v>
      </c>
      <c r="I79" s="156"/>
    </row>
    <row r="80" spans="1:9" ht="17.25" customHeight="1">
      <c r="A80" s="120"/>
      <c r="B80" s="126" t="s">
        <v>126</v>
      </c>
      <c r="C80" s="122"/>
      <c r="D80" s="122">
        <v>7050</v>
      </c>
      <c r="E80" s="119"/>
      <c r="F80" s="116">
        <f t="shared" si="8"/>
        <v>7050</v>
      </c>
    </row>
    <row r="81" spans="1:9" ht="15.75">
      <c r="A81" s="120">
        <v>5</v>
      </c>
      <c r="B81" s="121" t="s">
        <v>131</v>
      </c>
      <c r="C81" s="140">
        <v>600000</v>
      </c>
      <c r="D81" s="140">
        <v>180031</v>
      </c>
      <c r="E81" s="141">
        <f>D81/C81*100</f>
        <v>30.005166666666668</v>
      </c>
      <c r="F81" s="116">
        <f t="shared" si="8"/>
        <v>-419969</v>
      </c>
    </row>
    <row r="82" spans="1:9" s="108" customFormat="1">
      <c r="A82" s="132" t="s">
        <v>146</v>
      </c>
      <c r="B82" s="133" t="s">
        <v>147</v>
      </c>
      <c r="C82" s="153"/>
      <c r="D82" s="153"/>
      <c r="E82" s="153"/>
      <c r="F82" s="135"/>
      <c r="H82" s="157"/>
    </row>
    <row r="83" spans="1:9" ht="15.75">
      <c r="A83" s="112" t="s">
        <v>1</v>
      </c>
      <c r="B83" s="113" t="s">
        <v>117</v>
      </c>
      <c r="C83" s="138">
        <f>C84+C94</f>
        <v>1520000</v>
      </c>
      <c r="D83" s="138">
        <f t="shared" ref="D83:F83" si="9">D84+D94</f>
        <v>425503</v>
      </c>
      <c r="E83" s="138">
        <f t="shared" si="9"/>
        <v>31.05861313868613</v>
      </c>
      <c r="F83" s="138">
        <f t="shared" si="9"/>
        <v>-1094497</v>
      </c>
      <c r="G83" s="117"/>
      <c r="H83" s="117"/>
    </row>
    <row r="84" spans="1:9" ht="17.25" customHeight="1">
      <c r="A84" s="112"/>
      <c r="B84" s="113" t="s">
        <v>136</v>
      </c>
      <c r="C84" s="114">
        <f>C85+C86+C87+C88</f>
        <v>1370000</v>
      </c>
      <c r="D84" s="114">
        <f>D85+D86+D87+D88</f>
        <v>425503</v>
      </c>
      <c r="E84" s="119">
        <f>D84/C84*100</f>
        <v>31.05861313868613</v>
      </c>
      <c r="F84" s="116">
        <f t="shared" ref="F84:F94" si="10">D84-C84</f>
        <v>-944497</v>
      </c>
      <c r="G84" s="117"/>
      <c r="H84" s="117"/>
      <c r="I84" s="118"/>
    </row>
    <row r="85" spans="1:9" s="148" customFormat="1" ht="15.75">
      <c r="A85" s="120">
        <v>1</v>
      </c>
      <c r="B85" s="121" t="s">
        <v>119</v>
      </c>
      <c r="C85" s="140">
        <v>330000</v>
      </c>
      <c r="D85" s="140">
        <v>21103</v>
      </c>
      <c r="E85" s="141">
        <f>D85/C85*100</f>
        <v>6.3948484848484854</v>
      </c>
      <c r="F85" s="116">
        <f t="shared" si="10"/>
        <v>-308897</v>
      </c>
    </row>
    <row r="86" spans="1:9" ht="15.75">
      <c r="A86" s="120">
        <v>2</v>
      </c>
      <c r="B86" s="121" t="s">
        <v>120</v>
      </c>
      <c r="C86" s="140">
        <v>30000</v>
      </c>
      <c r="D86" s="140">
        <v>2640</v>
      </c>
      <c r="E86" s="141"/>
      <c r="F86" s="116">
        <f t="shared" si="10"/>
        <v>-27360</v>
      </c>
    </row>
    <row r="87" spans="1:9" ht="17.25" customHeight="1">
      <c r="A87" s="120">
        <v>3</v>
      </c>
      <c r="B87" s="121" t="s">
        <v>121</v>
      </c>
      <c r="C87" s="140">
        <v>110000</v>
      </c>
      <c r="D87" s="140">
        <v>52185</v>
      </c>
      <c r="E87" s="141">
        <f>D87/C87*100</f>
        <v>47.440909090909088</v>
      </c>
      <c r="F87" s="116">
        <f t="shared" si="10"/>
        <v>-57815</v>
      </c>
      <c r="G87" s="118"/>
    </row>
    <row r="88" spans="1:9" ht="32.25" customHeight="1">
      <c r="A88" s="120">
        <v>4</v>
      </c>
      <c r="B88" s="143" t="s">
        <v>130</v>
      </c>
      <c r="C88" s="140">
        <v>900000</v>
      </c>
      <c r="D88" s="140">
        <f>SUM(D89:D92)</f>
        <v>349575</v>
      </c>
      <c r="E88" s="141">
        <f>D88/C88*100</f>
        <v>38.841666666666669</v>
      </c>
      <c r="F88" s="116">
        <f t="shared" si="10"/>
        <v>-550425</v>
      </c>
    </row>
    <row r="89" spans="1:9" ht="17.25" customHeight="1">
      <c r="A89" s="120"/>
      <c r="B89" s="126" t="s">
        <v>123</v>
      </c>
      <c r="C89" s="122"/>
      <c r="D89" s="122">
        <v>27075</v>
      </c>
      <c r="E89" s="119"/>
      <c r="F89" s="116">
        <f t="shared" si="10"/>
        <v>27075</v>
      </c>
    </row>
    <row r="90" spans="1:9" ht="17.25" customHeight="1">
      <c r="A90" s="120"/>
      <c r="B90" s="126" t="s">
        <v>124</v>
      </c>
      <c r="C90" s="122"/>
      <c r="D90" s="122">
        <v>3500</v>
      </c>
      <c r="E90" s="119"/>
      <c r="F90" s="116">
        <f t="shared" si="10"/>
        <v>3500</v>
      </c>
    </row>
    <row r="91" spans="1:9" ht="17.25" customHeight="1">
      <c r="A91" s="120"/>
      <c r="B91" s="126" t="s">
        <v>148</v>
      </c>
      <c r="C91" s="122"/>
      <c r="D91" s="122"/>
      <c r="E91" s="119"/>
      <c r="F91" s="116">
        <f t="shared" si="10"/>
        <v>0</v>
      </c>
    </row>
    <row r="92" spans="1:9" ht="17.25" customHeight="1">
      <c r="A92" s="120"/>
      <c r="B92" s="126" t="s">
        <v>126</v>
      </c>
      <c r="C92" s="122"/>
      <c r="D92" s="122">
        <v>319000</v>
      </c>
      <c r="E92" s="119"/>
      <c r="F92" s="116">
        <f t="shared" si="10"/>
        <v>319000</v>
      </c>
    </row>
    <row r="93" spans="1:9" ht="17.25" customHeight="1">
      <c r="A93" s="120">
        <v>5</v>
      </c>
      <c r="B93" s="126" t="s">
        <v>127</v>
      </c>
      <c r="C93" s="122"/>
      <c r="D93" s="122"/>
      <c r="E93" s="119"/>
      <c r="F93" s="116">
        <f t="shared" si="10"/>
        <v>0</v>
      </c>
    </row>
    <row r="94" spans="1:9" ht="17.25" customHeight="1">
      <c r="A94" s="120">
        <v>6</v>
      </c>
      <c r="B94" s="126" t="s">
        <v>131</v>
      </c>
      <c r="C94" s="122">
        <v>150000</v>
      </c>
      <c r="D94" s="122"/>
      <c r="E94" s="119"/>
      <c r="F94" s="116">
        <f t="shared" si="10"/>
        <v>-150000</v>
      </c>
    </row>
    <row r="95" spans="1:9" s="136" customFormat="1">
      <c r="A95" s="132" t="s">
        <v>149</v>
      </c>
      <c r="B95" s="133" t="s">
        <v>150</v>
      </c>
      <c r="C95" s="153"/>
      <c r="D95" s="153"/>
      <c r="E95" s="153"/>
      <c r="F95" s="135"/>
    </row>
    <row r="96" spans="1:9" s="148" customFormat="1" ht="15.75">
      <c r="A96" s="112" t="s">
        <v>1</v>
      </c>
      <c r="B96" s="113" t="s">
        <v>117</v>
      </c>
      <c r="C96" s="138">
        <f>C97+C106</f>
        <v>505000</v>
      </c>
      <c r="D96" s="138">
        <f>D97+D106</f>
        <v>300567</v>
      </c>
      <c r="E96" s="139">
        <f>D96/C96*100</f>
        <v>59.51821782178218</v>
      </c>
      <c r="F96" s="116">
        <f>D96-C96</f>
        <v>-204433</v>
      </c>
      <c r="G96" s="158"/>
      <c r="H96" s="158"/>
    </row>
    <row r="97" spans="1:9" s="148" customFormat="1" ht="17.25" customHeight="1">
      <c r="A97" s="112"/>
      <c r="B97" s="113" t="s">
        <v>118</v>
      </c>
      <c r="C97" s="114">
        <f>C98+C99+C100+C101</f>
        <v>480000</v>
      </c>
      <c r="D97" s="114">
        <f>D98+D99+D100+D101</f>
        <v>290509</v>
      </c>
      <c r="E97" s="119">
        <f>D97/C97*100</f>
        <v>60.522708333333327</v>
      </c>
      <c r="F97" s="116">
        <f t="shared" ref="F97:F106" si="11">D97-C97</f>
        <v>-189491</v>
      </c>
      <c r="G97" s="158"/>
      <c r="H97" s="158"/>
      <c r="I97" s="159"/>
    </row>
    <row r="98" spans="1:9" s="148" customFormat="1" ht="15.75">
      <c r="A98" s="120">
        <v>1</v>
      </c>
      <c r="B98" s="121" t="s">
        <v>119</v>
      </c>
      <c r="C98" s="140">
        <v>120000</v>
      </c>
      <c r="D98" s="140">
        <v>17133</v>
      </c>
      <c r="E98" s="141">
        <f>D98/C98*100</f>
        <v>14.277500000000002</v>
      </c>
      <c r="F98" s="116">
        <f t="shared" si="11"/>
        <v>-102867</v>
      </c>
    </row>
    <row r="99" spans="1:9" s="148" customFormat="1" ht="15.75">
      <c r="A99" s="120">
        <v>2</v>
      </c>
      <c r="B99" s="121" t="s">
        <v>120</v>
      </c>
      <c r="C99" s="140">
        <v>10000</v>
      </c>
      <c r="D99" s="140"/>
      <c r="E99" s="141"/>
      <c r="F99" s="116">
        <f t="shared" si="11"/>
        <v>-10000</v>
      </c>
    </row>
    <row r="100" spans="1:9" s="148" customFormat="1" ht="15.75">
      <c r="A100" s="120">
        <v>3</v>
      </c>
      <c r="B100" s="121" t="s">
        <v>121</v>
      </c>
      <c r="C100" s="140">
        <v>70000</v>
      </c>
      <c r="D100" s="140">
        <v>27876</v>
      </c>
      <c r="E100" s="141">
        <f>D100/C100*100</f>
        <v>39.822857142857146</v>
      </c>
      <c r="F100" s="116">
        <f t="shared" si="11"/>
        <v>-42124</v>
      </c>
      <c r="G100" s="159"/>
    </row>
    <row r="101" spans="1:9" s="148" customFormat="1" ht="15.75" customHeight="1">
      <c r="A101" s="120">
        <v>4</v>
      </c>
      <c r="B101" s="143" t="s">
        <v>130</v>
      </c>
      <c r="C101" s="140">
        <v>280000</v>
      </c>
      <c r="D101" s="140">
        <f>SUM(D102:D105)</f>
        <v>245500</v>
      </c>
      <c r="E101" s="141">
        <f>D101/C101*100</f>
        <v>87.678571428571431</v>
      </c>
      <c r="F101" s="116">
        <f t="shared" si="11"/>
        <v>-34500</v>
      </c>
      <c r="H101" s="159"/>
    </row>
    <row r="102" spans="1:9" s="148" customFormat="1" ht="17.25" customHeight="1">
      <c r="A102" s="120"/>
      <c r="B102" s="126" t="s">
        <v>123</v>
      </c>
      <c r="C102" s="122"/>
      <c r="D102" s="122"/>
      <c r="E102" s="119"/>
      <c r="F102" s="116">
        <f t="shared" si="11"/>
        <v>0</v>
      </c>
    </row>
    <row r="103" spans="1:9" s="148" customFormat="1" ht="17.25" customHeight="1">
      <c r="A103" s="120"/>
      <c r="B103" s="126" t="s">
        <v>124</v>
      </c>
      <c r="C103" s="122"/>
      <c r="D103" s="122">
        <v>4000</v>
      </c>
      <c r="E103" s="119"/>
      <c r="F103" s="116">
        <f t="shared" si="11"/>
        <v>4000</v>
      </c>
    </row>
    <row r="104" spans="1:9" s="148" customFormat="1" ht="17.25" customHeight="1">
      <c r="A104" s="120"/>
      <c r="B104" s="126" t="s">
        <v>151</v>
      </c>
      <c r="C104" s="122"/>
      <c r="D104" s="122"/>
      <c r="E104" s="119"/>
      <c r="F104" s="116">
        <f t="shared" si="11"/>
        <v>0</v>
      </c>
    </row>
    <row r="105" spans="1:9" s="148" customFormat="1" ht="17.25" customHeight="1">
      <c r="A105" s="120"/>
      <c r="B105" s="126" t="s">
        <v>126</v>
      </c>
      <c r="C105" s="122"/>
      <c r="D105" s="122">
        <v>241500</v>
      </c>
      <c r="E105" s="119"/>
      <c r="F105" s="116">
        <f t="shared" si="11"/>
        <v>241500</v>
      </c>
    </row>
    <row r="106" spans="1:9" s="148" customFormat="1" ht="15.75">
      <c r="A106" s="120">
        <v>5</v>
      </c>
      <c r="B106" s="121" t="s">
        <v>131</v>
      </c>
      <c r="C106" s="140">
        <v>25000</v>
      </c>
      <c r="D106" s="140">
        <v>10058</v>
      </c>
      <c r="E106" s="141">
        <f>D106/C106*100</f>
        <v>40.231999999999999</v>
      </c>
      <c r="F106" s="116">
        <f t="shared" si="11"/>
        <v>-14942</v>
      </c>
    </row>
    <row r="107" spans="1:9" s="136" customFormat="1">
      <c r="A107" s="132" t="s">
        <v>152</v>
      </c>
      <c r="B107" s="133" t="s">
        <v>153</v>
      </c>
      <c r="C107" s="153"/>
      <c r="D107" s="153"/>
      <c r="E107" s="153"/>
      <c r="F107" s="135"/>
    </row>
    <row r="108" spans="1:9" ht="15.75">
      <c r="A108" s="112" t="s">
        <v>1</v>
      </c>
      <c r="B108" s="113" t="s">
        <v>117</v>
      </c>
      <c r="C108" s="138">
        <f>C109+C119</f>
        <v>2050000</v>
      </c>
      <c r="D108" s="138">
        <f>D109+D119</f>
        <v>478991</v>
      </c>
      <c r="E108" s="138">
        <f>D108/C108*100</f>
        <v>23.36541463414634</v>
      </c>
      <c r="F108" s="138">
        <f>F109+F119</f>
        <v>-1571009</v>
      </c>
      <c r="G108" s="117"/>
      <c r="H108" s="117"/>
    </row>
    <row r="109" spans="1:9" ht="17.25" customHeight="1">
      <c r="A109" s="112"/>
      <c r="B109" s="113" t="s">
        <v>118</v>
      </c>
      <c r="C109" s="114">
        <f>C110+C111+C112+C113</f>
        <v>850000</v>
      </c>
      <c r="D109" s="114">
        <f>D110+D111+D112+D113</f>
        <v>217321</v>
      </c>
      <c r="E109" s="145">
        <f>D109/C109*100</f>
        <v>25.567176470588237</v>
      </c>
      <c r="F109" s="116">
        <f t="shared" ref="F109:F122" si="12">D109-C109</f>
        <v>-632679</v>
      </c>
      <c r="G109" s="117"/>
      <c r="H109" s="117"/>
      <c r="I109" s="118"/>
    </row>
    <row r="110" spans="1:9" ht="15.75">
      <c r="A110" s="120">
        <v>1</v>
      </c>
      <c r="B110" s="121" t="s">
        <v>119</v>
      </c>
      <c r="C110" s="140">
        <v>480000</v>
      </c>
      <c r="D110" s="140">
        <v>34502</v>
      </c>
      <c r="E110" s="145">
        <f>D110/C110*100</f>
        <v>7.1879166666666663</v>
      </c>
      <c r="F110" s="116">
        <f t="shared" si="12"/>
        <v>-445498</v>
      </c>
    </row>
    <row r="111" spans="1:9" ht="15.75">
      <c r="A111" s="120">
        <v>2</v>
      </c>
      <c r="B111" s="121" t="s">
        <v>120</v>
      </c>
      <c r="C111" s="140">
        <v>10000</v>
      </c>
      <c r="D111" s="140">
        <v>3719</v>
      </c>
      <c r="E111" s="145"/>
      <c r="F111" s="116">
        <f t="shared" si="12"/>
        <v>-6281</v>
      </c>
    </row>
    <row r="112" spans="1:9" ht="15.75">
      <c r="A112" s="120">
        <v>3</v>
      </c>
      <c r="B112" s="121" t="s">
        <v>121</v>
      </c>
      <c r="C112" s="140">
        <v>60000</v>
      </c>
      <c r="D112" s="140">
        <v>16700</v>
      </c>
      <c r="E112" s="145">
        <f>D112/C112*100</f>
        <v>27.833333333333332</v>
      </c>
      <c r="F112" s="116">
        <f t="shared" si="12"/>
        <v>-43300</v>
      </c>
      <c r="G112" s="160"/>
      <c r="H112" s="118"/>
    </row>
    <row r="113" spans="1:8" ht="15" customHeight="1">
      <c r="A113" s="120">
        <v>4</v>
      </c>
      <c r="B113" s="143" t="s">
        <v>130</v>
      </c>
      <c r="C113" s="140">
        <v>300000</v>
      </c>
      <c r="D113" s="140">
        <f>SUM(D114:D118)</f>
        <v>162400</v>
      </c>
      <c r="E113" s="145">
        <f>D113/C113*100</f>
        <v>54.133333333333333</v>
      </c>
      <c r="F113" s="116">
        <f t="shared" si="12"/>
        <v>-137600</v>
      </c>
    </row>
    <row r="114" spans="1:8" ht="17.25" customHeight="1">
      <c r="A114" s="120"/>
      <c r="B114" s="126" t="s">
        <v>123</v>
      </c>
      <c r="C114" s="122"/>
      <c r="D114" s="122"/>
      <c r="E114" s="119"/>
      <c r="F114" s="116">
        <f t="shared" si="12"/>
        <v>0</v>
      </c>
    </row>
    <row r="115" spans="1:8" ht="17.25" customHeight="1">
      <c r="A115" s="120"/>
      <c r="B115" s="126" t="s">
        <v>124</v>
      </c>
      <c r="C115" s="122"/>
      <c r="D115" s="122"/>
      <c r="E115" s="119"/>
      <c r="F115" s="116">
        <f t="shared" si="12"/>
        <v>0</v>
      </c>
      <c r="G115" s="118"/>
    </row>
    <row r="116" spans="1:8" ht="17.25" customHeight="1">
      <c r="A116" s="120"/>
      <c r="B116" s="126" t="s">
        <v>125</v>
      </c>
      <c r="C116" s="122"/>
      <c r="D116" s="122"/>
      <c r="E116" s="119"/>
      <c r="F116" s="116"/>
    </row>
    <row r="117" spans="1:8" ht="17.25" customHeight="1">
      <c r="A117" s="120"/>
      <c r="B117" s="126" t="s">
        <v>154</v>
      </c>
      <c r="C117" s="122"/>
      <c r="D117" s="122"/>
      <c r="E117" s="119"/>
      <c r="F117" s="116"/>
    </row>
    <row r="118" spans="1:8" ht="17.25" customHeight="1">
      <c r="A118" s="120"/>
      <c r="B118" s="126" t="s">
        <v>126</v>
      </c>
      <c r="C118" s="122"/>
      <c r="D118" s="122">
        <v>162400</v>
      </c>
      <c r="E118" s="119"/>
      <c r="F118" s="116">
        <f t="shared" si="12"/>
        <v>162400</v>
      </c>
    </row>
    <row r="119" spans="1:8" ht="15.75">
      <c r="A119" s="161">
        <v>5</v>
      </c>
      <c r="B119" s="162" t="s">
        <v>131</v>
      </c>
      <c r="C119" s="163">
        <v>1200000</v>
      </c>
      <c r="D119" s="163">
        <v>261670</v>
      </c>
      <c r="E119" s="164">
        <f>D119/C119*100</f>
        <v>21.805833333333332</v>
      </c>
      <c r="F119" s="165">
        <f t="shared" si="12"/>
        <v>-938330</v>
      </c>
      <c r="H119" s="118"/>
    </row>
    <row r="120" spans="1:8">
      <c r="A120" s="166"/>
      <c r="B120" s="167" t="s">
        <v>155</v>
      </c>
      <c r="C120" s="168"/>
      <c r="D120" s="168"/>
      <c r="E120" s="168"/>
      <c r="F120" s="168"/>
    </row>
    <row r="121" spans="1:8">
      <c r="A121" s="169"/>
      <c r="B121" s="133" t="s">
        <v>156</v>
      </c>
      <c r="C121" s="170">
        <f>C108+C96+C83+C70+C56+C43+C32+C21+C9</f>
        <v>14840000</v>
      </c>
      <c r="D121" s="170">
        <f>D108+D96+D83+D70+D56+D43+D32+D21+D9</f>
        <v>2655944.3679999998</v>
      </c>
      <c r="E121" s="171">
        <f>D121/C121*100</f>
        <v>17.897199245283019</v>
      </c>
      <c r="F121" s="170">
        <f>F108+F96+F83+F70+F56+F43+F32+F21+F9</f>
        <v>-12184055.631999999</v>
      </c>
    </row>
    <row r="122" spans="1:8">
      <c r="A122" s="169">
        <v>1</v>
      </c>
      <c r="B122" s="172" t="s">
        <v>131</v>
      </c>
      <c r="C122" s="170">
        <f>C119+C106+C94+C81+C68+C54+C41+C30</f>
        <v>8500000</v>
      </c>
      <c r="D122" s="170">
        <f>D119+D106+D94+D81+D68+D54+D41+D30</f>
        <v>871739.36800000002</v>
      </c>
      <c r="E122" s="171">
        <f>D122/C122*100</f>
        <v>10.255757270588235</v>
      </c>
      <c r="F122" s="173">
        <f t="shared" si="12"/>
        <v>-7628260.6320000002</v>
      </c>
    </row>
    <row r="123" spans="1:8">
      <c r="A123" s="169"/>
      <c r="B123" s="172"/>
      <c r="C123" s="174"/>
      <c r="D123" s="174"/>
      <c r="E123" s="171"/>
      <c r="F123" s="173"/>
    </row>
    <row r="124" spans="1:8">
      <c r="B124" s="108" t="s">
        <v>160</v>
      </c>
    </row>
    <row r="125" spans="1:8">
      <c r="B125" s="176" t="s">
        <v>157</v>
      </c>
      <c r="C125" s="177"/>
      <c r="D125" s="177"/>
    </row>
    <row r="126" spans="1:8">
      <c r="A126" s="106"/>
      <c r="B126" s="176" t="s">
        <v>158</v>
      </c>
      <c r="G126" s="178"/>
    </row>
    <row r="127" spans="1:8" ht="15.75">
      <c r="A127" s="106"/>
      <c r="C127" s="106"/>
      <c r="D127" s="106"/>
      <c r="E127" s="106"/>
    </row>
    <row r="128" spans="1:8">
      <c r="A128" s="106"/>
      <c r="C128" s="179"/>
      <c r="D128" s="179"/>
      <c r="F128" s="178"/>
    </row>
  </sheetData>
  <mergeCells count="11">
    <mergeCell ref="E1:F1"/>
    <mergeCell ref="A2:F2"/>
    <mergeCell ref="A3:F3"/>
    <mergeCell ref="D5:F5"/>
    <mergeCell ref="A6:A7"/>
    <mergeCell ref="B6:B7"/>
    <mergeCell ref="C6:C7"/>
    <mergeCell ref="D6:D7"/>
    <mergeCell ref="E6:E7"/>
    <mergeCell ref="F6:F7"/>
    <mergeCell ref="A4:F4"/>
  </mergeCells>
  <pageMargins left="0.7" right="0.7" top="0.75" bottom="0.5" header="0.3" footer="0.3"/>
  <pageSetup paperSize="9" scale="70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</sheetPr>
  <dimension ref="A1:G40"/>
  <sheetViews>
    <sheetView workbookViewId="0">
      <selection activeCell="F12" sqref="F11:F12"/>
    </sheetView>
  </sheetViews>
  <sheetFormatPr defaultColWidth="9.109375" defaultRowHeight="15.75"/>
  <cols>
    <col min="1" max="1" width="6.44140625" style="35" customWidth="1"/>
    <col min="2" max="2" width="61.6640625" style="35" customWidth="1"/>
    <col min="3" max="3" width="17.5546875" style="54" customWidth="1"/>
    <col min="4" max="4" width="17.5546875" style="35" customWidth="1"/>
    <col min="5" max="5" width="12.88671875" style="35" customWidth="1"/>
    <col min="6" max="6" width="9.109375" style="35"/>
    <col min="7" max="7" width="9.88671875" style="35" bestFit="1" customWidth="1"/>
    <col min="8" max="16384" width="9.109375" style="35"/>
  </cols>
  <sheetData>
    <row r="1" spans="1:7" s="7" customFormat="1" ht="16.5">
      <c r="A1" s="5"/>
      <c r="B1" s="5"/>
      <c r="C1" s="37"/>
      <c r="E1" s="6" t="s">
        <v>53</v>
      </c>
    </row>
    <row r="2" spans="1:7" ht="18.75">
      <c r="A2" s="218" t="s">
        <v>94</v>
      </c>
      <c r="B2" s="218"/>
      <c r="C2" s="218"/>
      <c r="D2" s="218"/>
      <c r="E2" s="218"/>
    </row>
    <row r="3" spans="1:7">
      <c r="A3" s="219" t="str">
        <f>'BIEU THU '!A3:L3</f>
        <v>(Kèm theo Báo cáo số        /BC-UBND ngày     /   /2024 của UBND huyện Tân Hồng)</v>
      </c>
      <c r="B3" s="219"/>
      <c r="C3" s="219"/>
      <c r="D3" s="219"/>
      <c r="E3" s="219"/>
    </row>
    <row r="4" spans="1:7">
      <c r="A4" s="184"/>
      <c r="B4" s="184"/>
      <c r="C4" s="184"/>
      <c r="D4" s="184"/>
      <c r="E4" s="184"/>
    </row>
    <row r="5" spans="1:7">
      <c r="A5" s="38"/>
      <c r="B5" s="38"/>
      <c r="C5" s="39"/>
      <c r="D5" s="220" t="s">
        <v>0</v>
      </c>
      <c r="E5" s="220"/>
    </row>
    <row r="6" spans="1:7" ht="48.95" customHeight="1">
      <c r="A6" s="221" t="s">
        <v>29</v>
      </c>
      <c r="B6" s="222" t="s">
        <v>54</v>
      </c>
      <c r="C6" s="223" t="s">
        <v>55</v>
      </c>
      <c r="D6" s="202" t="s">
        <v>162</v>
      </c>
      <c r="E6" s="202"/>
    </row>
    <row r="7" spans="1:7" ht="27.75" customHeight="1">
      <c r="A7" s="221"/>
      <c r="B7" s="222"/>
      <c r="C7" s="224"/>
      <c r="D7" s="181"/>
      <c r="E7" s="181" t="s">
        <v>56</v>
      </c>
    </row>
    <row r="8" spans="1:7" s="45" customFormat="1" ht="18.75" customHeight="1">
      <c r="A8" s="40" t="s">
        <v>3</v>
      </c>
      <c r="B8" s="41" t="s">
        <v>57</v>
      </c>
      <c r="C8" s="42">
        <f>C9+C17+C28+C29</f>
        <v>476888.85299999994</v>
      </c>
      <c r="D8" s="42">
        <f>D9+D17+D28+D29</f>
        <v>157799.34410799999</v>
      </c>
      <c r="E8" s="43">
        <f t="shared" ref="E8:E9" si="0">D8/C8*100</f>
        <v>33.089333733703356</v>
      </c>
      <c r="G8" s="62"/>
    </row>
    <row r="9" spans="1:7" s="45" customFormat="1" ht="18.75" customHeight="1">
      <c r="A9" s="40">
        <v>1</v>
      </c>
      <c r="B9" s="46" t="s">
        <v>58</v>
      </c>
      <c r="C9" s="42">
        <f>SUM(C10:C16)</f>
        <v>59000</v>
      </c>
      <c r="D9" s="42">
        <f>SUM(D10:D16)</f>
        <v>61632.656000000003</v>
      </c>
      <c r="E9" s="43">
        <f t="shared" si="0"/>
        <v>104.46212881355932</v>
      </c>
      <c r="F9" s="62"/>
    </row>
    <row r="10" spans="1:7" ht="18.75" customHeight="1">
      <c r="A10" s="36" t="s">
        <v>31</v>
      </c>
      <c r="B10" s="50" t="s">
        <v>90</v>
      </c>
      <c r="C10" s="14">
        <v>2700</v>
      </c>
      <c r="D10" s="14"/>
      <c r="E10" s="13"/>
      <c r="F10" s="70"/>
    </row>
    <row r="11" spans="1:7" s="45" customFormat="1" ht="18.75" customHeight="1">
      <c r="A11" s="36" t="s">
        <v>32</v>
      </c>
      <c r="B11" s="47" t="s">
        <v>91</v>
      </c>
      <c r="C11" s="69">
        <v>3100</v>
      </c>
      <c r="D11" s="48"/>
      <c r="E11" s="13"/>
    </row>
    <row r="12" spans="1:7" s="45" customFormat="1" ht="18.75" customHeight="1">
      <c r="A12" s="36" t="s">
        <v>33</v>
      </c>
      <c r="B12" s="47" t="s">
        <v>97</v>
      </c>
      <c r="C12" s="69"/>
      <c r="D12" s="48">
        <v>321.63799999999998</v>
      </c>
      <c r="E12" s="13"/>
    </row>
    <row r="13" spans="1:7" s="45" customFormat="1" ht="18.75" customHeight="1">
      <c r="A13" s="36" t="s">
        <v>34</v>
      </c>
      <c r="B13" s="47" t="s">
        <v>59</v>
      </c>
      <c r="C13" s="69">
        <f>14300+23900-C15-C16</f>
        <v>27700</v>
      </c>
      <c r="D13" s="48">
        <v>53210.732000000004</v>
      </c>
      <c r="E13" s="13">
        <f t="shared" ref="E13:E28" si="1">D13/C13*100</f>
        <v>192.09650541516248</v>
      </c>
    </row>
    <row r="14" spans="1:7" s="45" customFormat="1" ht="18.75" customHeight="1">
      <c r="A14" s="36" t="s">
        <v>35</v>
      </c>
      <c r="B14" s="47" t="s">
        <v>60</v>
      </c>
      <c r="C14" s="69">
        <v>15000</v>
      </c>
      <c r="D14" s="48">
        <v>5600.2860000000001</v>
      </c>
      <c r="E14" s="13">
        <f t="shared" si="1"/>
        <v>37.335240000000006</v>
      </c>
    </row>
    <row r="15" spans="1:7" s="45" customFormat="1" ht="18.75" customHeight="1">
      <c r="A15" s="36" t="s">
        <v>36</v>
      </c>
      <c r="B15" s="47" t="s">
        <v>72</v>
      </c>
      <c r="C15" s="58">
        <v>8500</v>
      </c>
      <c r="D15" s="48"/>
      <c r="E15" s="13">
        <f t="shared" si="1"/>
        <v>0</v>
      </c>
    </row>
    <row r="16" spans="1:7" s="45" customFormat="1" ht="18.75" customHeight="1">
      <c r="A16" s="36" t="s">
        <v>49</v>
      </c>
      <c r="B16" s="47" t="s">
        <v>87</v>
      </c>
      <c r="C16" s="58">
        <v>2000</v>
      </c>
      <c r="D16" s="48">
        <f>2000+500</f>
        <v>2500</v>
      </c>
      <c r="E16" s="13"/>
    </row>
    <row r="17" spans="1:6" s="45" customFormat="1" ht="18.75" customHeight="1">
      <c r="A17" s="40">
        <v>2</v>
      </c>
      <c r="B17" s="46" t="s">
        <v>61</v>
      </c>
      <c r="C17" s="42">
        <f>SUM(C18:C27)</f>
        <v>409251.80299999996</v>
      </c>
      <c r="D17" s="44">
        <f>SUM(D18:D27)</f>
        <v>85581.849999999991</v>
      </c>
      <c r="E17" s="43">
        <f t="shared" si="1"/>
        <v>20.911783252424669</v>
      </c>
    </row>
    <row r="18" spans="1:6" ht="18.75" customHeight="1">
      <c r="A18" s="49" t="s">
        <v>27</v>
      </c>
      <c r="B18" s="50" t="s">
        <v>62</v>
      </c>
      <c r="C18" s="14">
        <f>10300</f>
        <v>10300</v>
      </c>
      <c r="D18" s="48">
        <f>3910+5579.895</f>
        <v>9489.8950000000004</v>
      </c>
      <c r="E18" s="13">
        <f t="shared" si="1"/>
        <v>92.134902912621357</v>
      </c>
    </row>
    <row r="19" spans="1:6" ht="18.75" customHeight="1">
      <c r="A19" s="49" t="s">
        <v>28</v>
      </c>
      <c r="B19" s="47" t="s">
        <v>63</v>
      </c>
      <c r="C19" s="14">
        <v>280840.74900000001</v>
      </c>
      <c r="D19" s="48">
        <v>57836.889000000003</v>
      </c>
      <c r="E19" s="13">
        <f t="shared" si="1"/>
        <v>20.59419411390332</v>
      </c>
    </row>
    <row r="20" spans="1:6" ht="18.75" customHeight="1">
      <c r="A20" s="49" t="s">
        <v>76</v>
      </c>
      <c r="B20" s="47" t="s">
        <v>64</v>
      </c>
      <c r="C20" s="14">
        <v>1549.2940000000001</v>
      </c>
      <c r="D20" s="48">
        <v>542.30399999999997</v>
      </c>
      <c r="E20" s="13">
        <f t="shared" si="1"/>
        <v>35.003298276505298</v>
      </c>
    </row>
    <row r="21" spans="1:6" ht="18.75" customHeight="1">
      <c r="A21" s="49" t="s">
        <v>77</v>
      </c>
      <c r="B21" s="47" t="s">
        <v>65</v>
      </c>
      <c r="C21" s="14">
        <v>1055.848</v>
      </c>
      <c r="D21" s="48">
        <v>208.798</v>
      </c>
      <c r="E21" s="13">
        <f t="shared" si="1"/>
        <v>19.775384335624068</v>
      </c>
    </row>
    <row r="22" spans="1:6" ht="18.75" customHeight="1">
      <c r="A22" s="49" t="s">
        <v>78</v>
      </c>
      <c r="B22" s="47" t="s">
        <v>66</v>
      </c>
      <c r="C22" s="14">
        <v>772.20500000000004</v>
      </c>
      <c r="D22" s="48">
        <v>239.39699999999999</v>
      </c>
      <c r="E22" s="13">
        <f t="shared" si="1"/>
        <v>31.00174176546383</v>
      </c>
    </row>
    <row r="23" spans="1:6" ht="18.75" customHeight="1">
      <c r="A23" s="49" t="s">
        <v>79</v>
      </c>
      <c r="B23" s="47" t="s">
        <v>67</v>
      </c>
      <c r="C23" s="14">
        <v>3912</v>
      </c>
      <c r="D23" s="48">
        <v>2071.0450000000001</v>
      </c>
      <c r="E23" s="13">
        <f t="shared" si="1"/>
        <v>52.940823108384464</v>
      </c>
    </row>
    <row r="24" spans="1:6" ht="18.75" customHeight="1">
      <c r="A24" s="49" t="s">
        <v>80</v>
      </c>
      <c r="B24" s="47" t="s">
        <v>68</v>
      </c>
      <c r="C24" s="14">
        <f>33000+16100+18000+2298.299</f>
        <v>69398.298999999999</v>
      </c>
      <c r="D24" s="48">
        <v>7124.4</v>
      </c>
      <c r="E24" s="13">
        <f t="shared" si="1"/>
        <v>10.265957671383271</v>
      </c>
    </row>
    <row r="25" spans="1:6" ht="18.75" customHeight="1">
      <c r="A25" s="49" t="s">
        <v>81</v>
      </c>
      <c r="B25" s="47" t="s">
        <v>69</v>
      </c>
      <c r="C25" s="14">
        <f>29991.296+406</f>
        <v>30397.295999999998</v>
      </c>
      <c r="D25" s="48">
        <v>7698.1260000000002</v>
      </c>
      <c r="E25" s="13">
        <f t="shared" si="1"/>
        <v>25.325035489998847</v>
      </c>
    </row>
    <row r="26" spans="1:6" ht="18.75" customHeight="1">
      <c r="A26" s="49" t="s">
        <v>82</v>
      </c>
      <c r="B26" s="47" t="s">
        <v>70</v>
      </c>
      <c r="C26" s="14">
        <v>1294.9749999999999</v>
      </c>
      <c r="D26" s="48">
        <v>265.096</v>
      </c>
      <c r="E26" s="13">
        <f t="shared" si="1"/>
        <v>20.471128786270008</v>
      </c>
    </row>
    <row r="27" spans="1:6" ht="18.75" customHeight="1">
      <c r="A27" s="49" t="s">
        <v>83</v>
      </c>
      <c r="B27" s="47" t="s">
        <v>71</v>
      </c>
      <c r="C27" s="14">
        <f>6112.837+3000+500+25.5+20.4+60+12.4</f>
        <v>9731.1369999999988</v>
      </c>
      <c r="D27" s="51">
        <v>105.9</v>
      </c>
      <c r="E27" s="13">
        <f t="shared" si="1"/>
        <v>1.0882592650786853</v>
      </c>
    </row>
    <row r="28" spans="1:6" s="45" customFormat="1" ht="18.75" customHeight="1">
      <c r="A28" s="40">
        <v>3</v>
      </c>
      <c r="B28" s="46" t="s">
        <v>73</v>
      </c>
      <c r="C28" s="42">
        <f>8537.05+100</f>
        <v>8637.0499999999993</v>
      </c>
      <c r="D28" s="48"/>
      <c r="E28" s="13">
        <f t="shared" si="1"/>
        <v>0</v>
      </c>
    </row>
    <row r="29" spans="1:6" s="45" customFormat="1" ht="18.75" customHeight="1">
      <c r="A29" s="40">
        <v>4</v>
      </c>
      <c r="B29" s="46" t="s">
        <v>89</v>
      </c>
      <c r="C29" s="42"/>
      <c r="D29" s="48">
        <v>10584.838108</v>
      </c>
      <c r="E29" s="13"/>
    </row>
    <row r="30" spans="1:6" s="45" customFormat="1" ht="18.75" customHeight="1">
      <c r="A30" s="40" t="s">
        <v>4</v>
      </c>
      <c r="B30" s="52" t="s">
        <v>74</v>
      </c>
      <c r="C30" s="42">
        <v>96897.512000000002</v>
      </c>
      <c r="D30" s="44">
        <v>24737.319</v>
      </c>
      <c r="E30" s="31">
        <f>D30/C30*100</f>
        <v>25.529364469131053</v>
      </c>
      <c r="F30" s="62"/>
    </row>
    <row r="31" spans="1:6" s="45" customFormat="1" ht="18.75" customHeight="1">
      <c r="A31" s="215" t="s">
        <v>75</v>
      </c>
      <c r="B31" s="216"/>
      <c r="C31" s="42">
        <f>C30+C8</f>
        <v>573786.36499999999</v>
      </c>
      <c r="D31" s="53">
        <f>D30+D8</f>
        <v>182536.66310799998</v>
      </c>
      <c r="E31" s="31">
        <f>D31/C31*100</f>
        <v>31.812652625163025</v>
      </c>
    </row>
    <row r="32" spans="1:6" s="6" customFormat="1">
      <c r="C32" s="217"/>
      <c r="D32" s="217"/>
      <c r="E32" s="217"/>
    </row>
    <row r="33" spans="2:6" s="6" customFormat="1">
      <c r="B33" s="34"/>
      <c r="C33" s="206"/>
      <c r="D33" s="206"/>
      <c r="E33" s="206"/>
    </row>
    <row r="34" spans="2:6" s="6" customFormat="1">
      <c r="C34" s="204"/>
      <c r="D34" s="204"/>
      <c r="E34" s="204"/>
    </row>
    <row r="35" spans="2:6" s="6" customFormat="1">
      <c r="C35" s="204"/>
      <c r="D35" s="204"/>
      <c r="E35" s="204"/>
    </row>
    <row r="36" spans="2:6" s="6" customFormat="1">
      <c r="C36" s="15"/>
      <c r="D36" s="57"/>
      <c r="E36" s="16"/>
    </row>
    <row r="37" spans="2:6" s="6" customFormat="1">
      <c r="B37" s="57"/>
      <c r="C37" s="15"/>
      <c r="D37" s="57"/>
      <c r="E37" s="16"/>
    </row>
    <row r="38" spans="2:6" s="6" customFormat="1">
      <c r="C38" s="15"/>
      <c r="D38" s="57"/>
      <c r="E38" s="16"/>
    </row>
    <row r="39" spans="2:6" s="6" customFormat="1">
      <c r="C39" s="15"/>
      <c r="E39" s="16"/>
    </row>
    <row r="40" spans="2:6" s="6" customFormat="1">
      <c r="B40" s="34"/>
      <c r="C40" s="187"/>
      <c r="D40" s="187"/>
      <c r="E40" s="187"/>
      <c r="F40" s="187"/>
    </row>
  </sheetData>
  <mergeCells count="14">
    <mergeCell ref="A2:E2"/>
    <mergeCell ref="A3:E3"/>
    <mergeCell ref="A4:E4"/>
    <mergeCell ref="D5:E5"/>
    <mergeCell ref="A6:A7"/>
    <mergeCell ref="B6:B7"/>
    <mergeCell ref="C6:C7"/>
    <mergeCell ref="D6:E6"/>
    <mergeCell ref="C40:F40"/>
    <mergeCell ref="C34:E34"/>
    <mergeCell ref="A31:B31"/>
    <mergeCell ref="C32:E32"/>
    <mergeCell ref="C33:E33"/>
    <mergeCell ref="C35:E35"/>
  </mergeCells>
  <printOptions horizontalCentered="1"/>
  <pageMargins left="0.43307086614173229" right="0" top="0.74803149606299213" bottom="0.74803149606299213" header="0.31496062992125984" footer="0.31496062992125984"/>
  <pageSetup paperSize="9" scale="6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4" workbookViewId="0">
      <selection activeCell="H11" sqref="H11"/>
    </sheetView>
  </sheetViews>
  <sheetFormatPr defaultRowHeight="18.75"/>
  <cols>
    <col min="1" max="1" width="80.88671875" style="89" customWidth="1"/>
    <col min="2" max="2" width="20" style="90" customWidth="1"/>
    <col min="3" max="3" width="16" style="89" customWidth="1"/>
    <col min="4" max="4" width="14.5546875" style="89" customWidth="1"/>
    <col min="5" max="5" width="12.5546875" style="73" bestFit="1" customWidth="1"/>
    <col min="6" max="253" width="8.88671875" style="73"/>
    <col min="254" max="254" width="7.6640625" style="73" customWidth="1"/>
    <col min="255" max="255" width="7.33203125" style="73" bestFit="1" customWidth="1"/>
    <col min="256" max="256" width="46.33203125" style="73" customWidth="1"/>
    <col min="257" max="257" width="20" style="73" customWidth="1"/>
    <col min="258" max="258" width="16" style="73" customWidth="1"/>
    <col min="259" max="259" width="14.5546875" style="73" customWidth="1"/>
    <col min="260" max="260" width="11.33203125" style="73" bestFit="1" customWidth="1"/>
    <col min="261" max="261" width="13.44140625" style="73" customWidth="1"/>
    <col min="262" max="509" width="8.88671875" style="73"/>
    <col min="510" max="510" width="7.6640625" style="73" customWidth="1"/>
    <col min="511" max="511" width="7.33203125" style="73" bestFit="1" customWidth="1"/>
    <col min="512" max="512" width="46.33203125" style="73" customWidth="1"/>
    <col min="513" max="513" width="20" style="73" customWidth="1"/>
    <col min="514" max="514" width="16" style="73" customWidth="1"/>
    <col min="515" max="515" width="14.5546875" style="73" customWidth="1"/>
    <col min="516" max="516" width="11.33203125" style="73" bestFit="1" customWidth="1"/>
    <col min="517" max="517" width="13.44140625" style="73" customWidth="1"/>
    <col min="518" max="765" width="8.88671875" style="73"/>
    <col min="766" max="766" width="7.6640625" style="73" customWidth="1"/>
    <col min="767" max="767" width="7.33203125" style="73" bestFit="1" customWidth="1"/>
    <col min="768" max="768" width="46.33203125" style="73" customWidth="1"/>
    <col min="769" max="769" width="20" style="73" customWidth="1"/>
    <col min="770" max="770" width="16" style="73" customWidth="1"/>
    <col min="771" max="771" width="14.5546875" style="73" customWidth="1"/>
    <col min="772" max="772" width="11.33203125" style="73" bestFit="1" customWidth="1"/>
    <col min="773" max="773" width="13.44140625" style="73" customWidth="1"/>
    <col min="774" max="1021" width="8.88671875" style="73"/>
    <col min="1022" max="1022" width="7.6640625" style="73" customWidth="1"/>
    <col min="1023" max="1023" width="7.33203125" style="73" bestFit="1" customWidth="1"/>
    <col min="1024" max="1024" width="46.33203125" style="73" customWidth="1"/>
    <col min="1025" max="1025" width="20" style="73" customWidth="1"/>
    <col min="1026" max="1026" width="16" style="73" customWidth="1"/>
    <col min="1027" max="1027" width="14.5546875" style="73" customWidth="1"/>
    <col min="1028" max="1028" width="11.33203125" style="73" bestFit="1" customWidth="1"/>
    <col min="1029" max="1029" width="13.44140625" style="73" customWidth="1"/>
    <col min="1030" max="1277" width="8.88671875" style="73"/>
    <col min="1278" max="1278" width="7.6640625" style="73" customWidth="1"/>
    <col min="1279" max="1279" width="7.33203125" style="73" bestFit="1" customWidth="1"/>
    <col min="1280" max="1280" width="46.33203125" style="73" customWidth="1"/>
    <col min="1281" max="1281" width="20" style="73" customWidth="1"/>
    <col min="1282" max="1282" width="16" style="73" customWidth="1"/>
    <col min="1283" max="1283" width="14.5546875" style="73" customWidth="1"/>
    <col min="1284" max="1284" width="11.33203125" style="73" bestFit="1" customWidth="1"/>
    <col min="1285" max="1285" width="13.44140625" style="73" customWidth="1"/>
    <col min="1286" max="1533" width="8.88671875" style="73"/>
    <col min="1534" max="1534" width="7.6640625" style="73" customWidth="1"/>
    <col min="1535" max="1535" width="7.33203125" style="73" bestFit="1" customWidth="1"/>
    <col min="1536" max="1536" width="46.33203125" style="73" customWidth="1"/>
    <col min="1537" max="1537" width="20" style="73" customWidth="1"/>
    <col min="1538" max="1538" width="16" style="73" customWidth="1"/>
    <col min="1539" max="1539" width="14.5546875" style="73" customWidth="1"/>
    <col min="1540" max="1540" width="11.33203125" style="73" bestFit="1" customWidth="1"/>
    <col min="1541" max="1541" width="13.44140625" style="73" customWidth="1"/>
    <col min="1542" max="1789" width="8.88671875" style="73"/>
    <col min="1790" max="1790" width="7.6640625" style="73" customWidth="1"/>
    <col min="1791" max="1791" width="7.33203125" style="73" bestFit="1" customWidth="1"/>
    <col min="1792" max="1792" width="46.33203125" style="73" customWidth="1"/>
    <col min="1793" max="1793" width="20" style="73" customWidth="1"/>
    <col min="1794" max="1794" width="16" style="73" customWidth="1"/>
    <col min="1795" max="1795" width="14.5546875" style="73" customWidth="1"/>
    <col min="1796" max="1796" width="11.33203125" style="73" bestFit="1" customWidth="1"/>
    <col min="1797" max="1797" width="13.44140625" style="73" customWidth="1"/>
    <col min="1798" max="2045" width="8.88671875" style="73"/>
    <col min="2046" max="2046" width="7.6640625" style="73" customWidth="1"/>
    <col min="2047" max="2047" width="7.33203125" style="73" bestFit="1" customWidth="1"/>
    <col min="2048" max="2048" width="46.33203125" style="73" customWidth="1"/>
    <col min="2049" max="2049" width="20" style="73" customWidth="1"/>
    <col min="2050" max="2050" width="16" style="73" customWidth="1"/>
    <col min="2051" max="2051" width="14.5546875" style="73" customWidth="1"/>
    <col min="2052" max="2052" width="11.33203125" style="73" bestFit="1" customWidth="1"/>
    <col min="2053" max="2053" width="13.44140625" style="73" customWidth="1"/>
    <col min="2054" max="2301" width="8.88671875" style="73"/>
    <col min="2302" max="2302" width="7.6640625" style="73" customWidth="1"/>
    <col min="2303" max="2303" width="7.33203125" style="73" bestFit="1" customWidth="1"/>
    <col min="2304" max="2304" width="46.33203125" style="73" customWidth="1"/>
    <col min="2305" max="2305" width="20" style="73" customWidth="1"/>
    <col min="2306" max="2306" width="16" style="73" customWidth="1"/>
    <col min="2307" max="2307" width="14.5546875" style="73" customWidth="1"/>
    <col min="2308" max="2308" width="11.33203125" style="73" bestFit="1" customWidth="1"/>
    <col min="2309" max="2309" width="13.44140625" style="73" customWidth="1"/>
    <col min="2310" max="2557" width="8.88671875" style="73"/>
    <col min="2558" max="2558" width="7.6640625" style="73" customWidth="1"/>
    <col min="2559" max="2559" width="7.33203125" style="73" bestFit="1" customWidth="1"/>
    <col min="2560" max="2560" width="46.33203125" style="73" customWidth="1"/>
    <col min="2561" max="2561" width="20" style="73" customWidth="1"/>
    <col min="2562" max="2562" width="16" style="73" customWidth="1"/>
    <col min="2563" max="2563" width="14.5546875" style="73" customWidth="1"/>
    <col min="2564" max="2564" width="11.33203125" style="73" bestFit="1" customWidth="1"/>
    <col min="2565" max="2565" width="13.44140625" style="73" customWidth="1"/>
    <col min="2566" max="2813" width="8.88671875" style="73"/>
    <col min="2814" max="2814" width="7.6640625" style="73" customWidth="1"/>
    <col min="2815" max="2815" width="7.33203125" style="73" bestFit="1" customWidth="1"/>
    <col min="2816" max="2816" width="46.33203125" style="73" customWidth="1"/>
    <col min="2817" max="2817" width="20" style="73" customWidth="1"/>
    <col min="2818" max="2818" width="16" style="73" customWidth="1"/>
    <col min="2819" max="2819" width="14.5546875" style="73" customWidth="1"/>
    <col min="2820" max="2820" width="11.33203125" style="73" bestFit="1" customWidth="1"/>
    <col min="2821" max="2821" width="13.44140625" style="73" customWidth="1"/>
    <col min="2822" max="3069" width="8.88671875" style="73"/>
    <col min="3070" max="3070" width="7.6640625" style="73" customWidth="1"/>
    <col min="3071" max="3071" width="7.33203125" style="73" bestFit="1" customWidth="1"/>
    <col min="3072" max="3072" width="46.33203125" style="73" customWidth="1"/>
    <col min="3073" max="3073" width="20" style="73" customWidth="1"/>
    <col min="3074" max="3074" width="16" style="73" customWidth="1"/>
    <col min="3075" max="3075" width="14.5546875" style="73" customWidth="1"/>
    <col min="3076" max="3076" width="11.33203125" style="73" bestFit="1" customWidth="1"/>
    <col min="3077" max="3077" width="13.44140625" style="73" customWidth="1"/>
    <col min="3078" max="3325" width="8.88671875" style="73"/>
    <col min="3326" max="3326" width="7.6640625" style="73" customWidth="1"/>
    <col min="3327" max="3327" width="7.33203125" style="73" bestFit="1" customWidth="1"/>
    <col min="3328" max="3328" width="46.33203125" style="73" customWidth="1"/>
    <col min="3329" max="3329" width="20" style="73" customWidth="1"/>
    <col min="3330" max="3330" width="16" style="73" customWidth="1"/>
    <col min="3331" max="3331" width="14.5546875" style="73" customWidth="1"/>
    <col min="3332" max="3332" width="11.33203125" style="73" bestFit="1" customWidth="1"/>
    <col min="3333" max="3333" width="13.44140625" style="73" customWidth="1"/>
    <col min="3334" max="3581" width="8.88671875" style="73"/>
    <col min="3582" max="3582" width="7.6640625" style="73" customWidth="1"/>
    <col min="3583" max="3583" width="7.33203125" style="73" bestFit="1" customWidth="1"/>
    <col min="3584" max="3584" width="46.33203125" style="73" customWidth="1"/>
    <col min="3585" max="3585" width="20" style="73" customWidth="1"/>
    <col min="3586" max="3586" width="16" style="73" customWidth="1"/>
    <col min="3587" max="3587" width="14.5546875" style="73" customWidth="1"/>
    <col min="3588" max="3588" width="11.33203125" style="73" bestFit="1" customWidth="1"/>
    <col min="3589" max="3589" width="13.44140625" style="73" customWidth="1"/>
    <col min="3590" max="3837" width="8.88671875" style="73"/>
    <col min="3838" max="3838" width="7.6640625" style="73" customWidth="1"/>
    <col min="3839" max="3839" width="7.33203125" style="73" bestFit="1" customWidth="1"/>
    <col min="3840" max="3840" width="46.33203125" style="73" customWidth="1"/>
    <col min="3841" max="3841" width="20" style="73" customWidth="1"/>
    <col min="3842" max="3842" width="16" style="73" customWidth="1"/>
    <col min="3843" max="3843" width="14.5546875" style="73" customWidth="1"/>
    <col min="3844" max="3844" width="11.33203125" style="73" bestFit="1" customWidth="1"/>
    <col min="3845" max="3845" width="13.44140625" style="73" customWidth="1"/>
    <col min="3846" max="4093" width="8.88671875" style="73"/>
    <col min="4094" max="4094" width="7.6640625" style="73" customWidth="1"/>
    <col min="4095" max="4095" width="7.33203125" style="73" bestFit="1" customWidth="1"/>
    <col min="4096" max="4096" width="46.33203125" style="73" customWidth="1"/>
    <col min="4097" max="4097" width="20" style="73" customWidth="1"/>
    <col min="4098" max="4098" width="16" style="73" customWidth="1"/>
    <col min="4099" max="4099" width="14.5546875" style="73" customWidth="1"/>
    <col min="4100" max="4100" width="11.33203125" style="73" bestFit="1" customWidth="1"/>
    <col min="4101" max="4101" width="13.44140625" style="73" customWidth="1"/>
    <col min="4102" max="4349" width="8.88671875" style="73"/>
    <col min="4350" max="4350" width="7.6640625" style="73" customWidth="1"/>
    <col min="4351" max="4351" width="7.33203125" style="73" bestFit="1" customWidth="1"/>
    <col min="4352" max="4352" width="46.33203125" style="73" customWidth="1"/>
    <col min="4353" max="4353" width="20" style="73" customWidth="1"/>
    <col min="4354" max="4354" width="16" style="73" customWidth="1"/>
    <col min="4355" max="4355" width="14.5546875" style="73" customWidth="1"/>
    <col min="4356" max="4356" width="11.33203125" style="73" bestFit="1" customWidth="1"/>
    <col min="4357" max="4357" width="13.44140625" style="73" customWidth="1"/>
    <col min="4358" max="4605" width="8.88671875" style="73"/>
    <col min="4606" max="4606" width="7.6640625" style="73" customWidth="1"/>
    <col min="4607" max="4607" width="7.33203125" style="73" bestFit="1" customWidth="1"/>
    <col min="4608" max="4608" width="46.33203125" style="73" customWidth="1"/>
    <col min="4609" max="4609" width="20" style="73" customWidth="1"/>
    <col min="4610" max="4610" width="16" style="73" customWidth="1"/>
    <col min="4611" max="4611" width="14.5546875" style="73" customWidth="1"/>
    <col min="4612" max="4612" width="11.33203125" style="73" bestFit="1" customWidth="1"/>
    <col min="4613" max="4613" width="13.44140625" style="73" customWidth="1"/>
    <col min="4614" max="4861" width="8.88671875" style="73"/>
    <col min="4862" max="4862" width="7.6640625" style="73" customWidth="1"/>
    <col min="4863" max="4863" width="7.33203125" style="73" bestFit="1" customWidth="1"/>
    <col min="4864" max="4864" width="46.33203125" style="73" customWidth="1"/>
    <col min="4865" max="4865" width="20" style="73" customWidth="1"/>
    <col min="4866" max="4866" width="16" style="73" customWidth="1"/>
    <col min="4867" max="4867" width="14.5546875" style="73" customWidth="1"/>
    <col min="4868" max="4868" width="11.33203125" style="73" bestFit="1" customWidth="1"/>
    <col min="4869" max="4869" width="13.44140625" style="73" customWidth="1"/>
    <col min="4870" max="5117" width="8.88671875" style="73"/>
    <col min="5118" max="5118" width="7.6640625" style="73" customWidth="1"/>
    <col min="5119" max="5119" width="7.33203125" style="73" bestFit="1" customWidth="1"/>
    <col min="5120" max="5120" width="46.33203125" style="73" customWidth="1"/>
    <col min="5121" max="5121" width="20" style="73" customWidth="1"/>
    <col min="5122" max="5122" width="16" style="73" customWidth="1"/>
    <col min="5123" max="5123" width="14.5546875" style="73" customWidth="1"/>
    <col min="5124" max="5124" width="11.33203125" style="73" bestFit="1" customWidth="1"/>
    <col min="5125" max="5125" width="13.44140625" style="73" customWidth="1"/>
    <col min="5126" max="5373" width="8.88671875" style="73"/>
    <col min="5374" max="5374" width="7.6640625" style="73" customWidth="1"/>
    <col min="5375" max="5375" width="7.33203125" style="73" bestFit="1" customWidth="1"/>
    <col min="5376" max="5376" width="46.33203125" style="73" customWidth="1"/>
    <col min="5377" max="5377" width="20" style="73" customWidth="1"/>
    <col min="5378" max="5378" width="16" style="73" customWidth="1"/>
    <col min="5379" max="5379" width="14.5546875" style="73" customWidth="1"/>
    <col min="5380" max="5380" width="11.33203125" style="73" bestFit="1" customWidth="1"/>
    <col min="5381" max="5381" width="13.44140625" style="73" customWidth="1"/>
    <col min="5382" max="5629" width="8.88671875" style="73"/>
    <col min="5630" max="5630" width="7.6640625" style="73" customWidth="1"/>
    <col min="5631" max="5631" width="7.33203125" style="73" bestFit="1" customWidth="1"/>
    <col min="5632" max="5632" width="46.33203125" style="73" customWidth="1"/>
    <col min="5633" max="5633" width="20" style="73" customWidth="1"/>
    <col min="5634" max="5634" width="16" style="73" customWidth="1"/>
    <col min="5635" max="5635" width="14.5546875" style="73" customWidth="1"/>
    <col min="5636" max="5636" width="11.33203125" style="73" bestFit="1" customWidth="1"/>
    <col min="5637" max="5637" width="13.44140625" style="73" customWidth="1"/>
    <col min="5638" max="5885" width="8.88671875" style="73"/>
    <col min="5886" max="5886" width="7.6640625" style="73" customWidth="1"/>
    <col min="5887" max="5887" width="7.33203125" style="73" bestFit="1" customWidth="1"/>
    <col min="5888" max="5888" width="46.33203125" style="73" customWidth="1"/>
    <col min="5889" max="5889" width="20" style="73" customWidth="1"/>
    <col min="5890" max="5890" width="16" style="73" customWidth="1"/>
    <col min="5891" max="5891" width="14.5546875" style="73" customWidth="1"/>
    <col min="5892" max="5892" width="11.33203125" style="73" bestFit="1" customWidth="1"/>
    <col min="5893" max="5893" width="13.44140625" style="73" customWidth="1"/>
    <col min="5894" max="6141" width="8.88671875" style="73"/>
    <col min="6142" max="6142" width="7.6640625" style="73" customWidth="1"/>
    <col min="6143" max="6143" width="7.33203125" style="73" bestFit="1" customWidth="1"/>
    <col min="6144" max="6144" width="46.33203125" style="73" customWidth="1"/>
    <col min="6145" max="6145" width="20" style="73" customWidth="1"/>
    <col min="6146" max="6146" width="16" style="73" customWidth="1"/>
    <col min="6147" max="6147" width="14.5546875" style="73" customWidth="1"/>
    <col min="6148" max="6148" width="11.33203125" style="73" bestFit="1" customWidth="1"/>
    <col min="6149" max="6149" width="13.44140625" style="73" customWidth="1"/>
    <col min="6150" max="6397" width="8.88671875" style="73"/>
    <col min="6398" max="6398" width="7.6640625" style="73" customWidth="1"/>
    <col min="6399" max="6399" width="7.33203125" style="73" bestFit="1" customWidth="1"/>
    <col min="6400" max="6400" width="46.33203125" style="73" customWidth="1"/>
    <col min="6401" max="6401" width="20" style="73" customWidth="1"/>
    <col min="6402" max="6402" width="16" style="73" customWidth="1"/>
    <col min="6403" max="6403" width="14.5546875" style="73" customWidth="1"/>
    <col min="6404" max="6404" width="11.33203125" style="73" bestFit="1" customWidth="1"/>
    <col min="6405" max="6405" width="13.44140625" style="73" customWidth="1"/>
    <col min="6406" max="6653" width="8.88671875" style="73"/>
    <col min="6654" max="6654" width="7.6640625" style="73" customWidth="1"/>
    <col min="6655" max="6655" width="7.33203125" style="73" bestFit="1" customWidth="1"/>
    <col min="6656" max="6656" width="46.33203125" style="73" customWidth="1"/>
    <col min="6657" max="6657" width="20" style="73" customWidth="1"/>
    <col min="6658" max="6658" width="16" style="73" customWidth="1"/>
    <col min="6659" max="6659" width="14.5546875" style="73" customWidth="1"/>
    <col min="6660" max="6660" width="11.33203125" style="73" bestFit="1" customWidth="1"/>
    <col min="6661" max="6661" width="13.44140625" style="73" customWidth="1"/>
    <col min="6662" max="6909" width="8.88671875" style="73"/>
    <col min="6910" max="6910" width="7.6640625" style="73" customWidth="1"/>
    <col min="6911" max="6911" width="7.33203125" style="73" bestFit="1" customWidth="1"/>
    <col min="6912" max="6912" width="46.33203125" style="73" customWidth="1"/>
    <col min="6913" max="6913" width="20" style="73" customWidth="1"/>
    <col min="6914" max="6914" width="16" style="73" customWidth="1"/>
    <col min="6915" max="6915" width="14.5546875" style="73" customWidth="1"/>
    <col min="6916" max="6916" width="11.33203125" style="73" bestFit="1" customWidth="1"/>
    <col min="6917" max="6917" width="13.44140625" style="73" customWidth="1"/>
    <col min="6918" max="7165" width="8.88671875" style="73"/>
    <col min="7166" max="7166" width="7.6640625" style="73" customWidth="1"/>
    <col min="7167" max="7167" width="7.33203125" style="73" bestFit="1" customWidth="1"/>
    <col min="7168" max="7168" width="46.33203125" style="73" customWidth="1"/>
    <col min="7169" max="7169" width="20" style="73" customWidth="1"/>
    <col min="7170" max="7170" width="16" style="73" customWidth="1"/>
    <col min="7171" max="7171" width="14.5546875" style="73" customWidth="1"/>
    <col min="7172" max="7172" width="11.33203125" style="73" bestFit="1" customWidth="1"/>
    <col min="7173" max="7173" width="13.44140625" style="73" customWidth="1"/>
    <col min="7174" max="7421" width="8.88671875" style="73"/>
    <col min="7422" max="7422" width="7.6640625" style="73" customWidth="1"/>
    <col min="7423" max="7423" width="7.33203125" style="73" bestFit="1" customWidth="1"/>
    <col min="7424" max="7424" width="46.33203125" style="73" customWidth="1"/>
    <col min="7425" max="7425" width="20" style="73" customWidth="1"/>
    <col min="7426" max="7426" width="16" style="73" customWidth="1"/>
    <col min="7427" max="7427" width="14.5546875" style="73" customWidth="1"/>
    <col min="7428" max="7428" width="11.33203125" style="73" bestFit="1" customWidth="1"/>
    <col min="7429" max="7429" width="13.44140625" style="73" customWidth="1"/>
    <col min="7430" max="7677" width="8.88671875" style="73"/>
    <col min="7678" max="7678" width="7.6640625" style="73" customWidth="1"/>
    <col min="7679" max="7679" width="7.33203125" style="73" bestFit="1" customWidth="1"/>
    <col min="7680" max="7680" width="46.33203125" style="73" customWidth="1"/>
    <col min="7681" max="7681" width="20" style="73" customWidth="1"/>
    <col min="7682" max="7682" width="16" style="73" customWidth="1"/>
    <col min="7683" max="7683" width="14.5546875" style="73" customWidth="1"/>
    <col min="7684" max="7684" width="11.33203125" style="73" bestFit="1" customWidth="1"/>
    <col min="7685" max="7685" width="13.44140625" style="73" customWidth="1"/>
    <col min="7686" max="7933" width="8.88671875" style="73"/>
    <col min="7934" max="7934" width="7.6640625" style="73" customWidth="1"/>
    <col min="7935" max="7935" width="7.33203125" style="73" bestFit="1" customWidth="1"/>
    <col min="7936" max="7936" width="46.33203125" style="73" customWidth="1"/>
    <col min="7937" max="7937" width="20" style="73" customWidth="1"/>
    <col min="7938" max="7938" width="16" style="73" customWidth="1"/>
    <col min="7939" max="7939" width="14.5546875" style="73" customWidth="1"/>
    <col min="7940" max="7940" width="11.33203125" style="73" bestFit="1" customWidth="1"/>
    <col min="7941" max="7941" width="13.44140625" style="73" customWidth="1"/>
    <col min="7942" max="8189" width="8.88671875" style="73"/>
    <col min="8190" max="8190" width="7.6640625" style="73" customWidth="1"/>
    <col min="8191" max="8191" width="7.33203125" style="73" bestFit="1" customWidth="1"/>
    <col min="8192" max="8192" width="46.33203125" style="73" customWidth="1"/>
    <col min="8193" max="8193" width="20" style="73" customWidth="1"/>
    <col min="8194" max="8194" width="16" style="73" customWidth="1"/>
    <col min="8195" max="8195" width="14.5546875" style="73" customWidth="1"/>
    <col min="8196" max="8196" width="11.33203125" style="73" bestFit="1" customWidth="1"/>
    <col min="8197" max="8197" width="13.44140625" style="73" customWidth="1"/>
    <col min="8198" max="8445" width="8.88671875" style="73"/>
    <col min="8446" max="8446" width="7.6640625" style="73" customWidth="1"/>
    <col min="8447" max="8447" width="7.33203125" style="73" bestFit="1" customWidth="1"/>
    <col min="8448" max="8448" width="46.33203125" style="73" customWidth="1"/>
    <col min="8449" max="8449" width="20" style="73" customWidth="1"/>
    <col min="8450" max="8450" width="16" style="73" customWidth="1"/>
    <col min="8451" max="8451" width="14.5546875" style="73" customWidth="1"/>
    <col min="8452" max="8452" width="11.33203125" style="73" bestFit="1" customWidth="1"/>
    <col min="8453" max="8453" width="13.44140625" style="73" customWidth="1"/>
    <col min="8454" max="8701" width="8.88671875" style="73"/>
    <col min="8702" max="8702" width="7.6640625" style="73" customWidth="1"/>
    <col min="8703" max="8703" width="7.33203125" style="73" bestFit="1" customWidth="1"/>
    <col min="8704" max="8704" width="46.33203125" style="73" customWidth="1"/>
    <col min="8705" max="8705" width="20" style="73" customWidth="1"/>
    <col min="8706" max="8706" width="16" style="73" customWidth="1"/>
    <col min="8707" max="8707" width="14.5546875" style="73" customWidth="1"/>
    <col min="8708" max="8708" width="11.33203125" style="73" bestFit="1" customWidth="1"/>
    <col min="8709" max="8709" width="13.44140625" style="73" customWidth="1"/>
    <col min="8710" max="8957" width="8.88671875" style="73"/>
    <col min="8958" max="8958" width="7.6640625" style="73" customWidth="1"/>
    <col min="8959" max="8959" width="7.33203125" style="73" bestFit="1" customWidth="1"/>
    <col min="8960" max="8960" width="46.33203125" style="73" customWidth="1"/>
    <col min="8961" max="8961" width="20" style="73" customWidth="1"/>
    <col min="8962" max="8962" width="16" style="73" customWidth="1"/>
    <col min="8963" max="8963" width="14.5546875" style="73" customWidth="1"/>
    <col min="8964" max="8964" width="11.33203125" style="73" bestFit="1" customWidth="1"/>
    <col min="8965" max="8965" width="13.44140625" style="73" customWidth="1"/>
    <col min="8966" max="9213" width="8.88671875" style="73"/>
    <col min="9214" max="9214" width="7.6640625" style="73" customWidth="1"/>
    <col min="9215" max="9215" width="7.33203125" style="73" bestFit="1" customWidth="1"/>
    <col min="9216" max="9216" width="46.33203125" style="73" customWidth="1"/>
    <col min="9217" max="9217" width="20" style="73" customWidth="1"/>
    <col min="9218" max="9218" width="16" style="73" customWidth="1"/>
    <col min="9219" max="9219" width="14.5546875" style="73" customWidth="1"/>
    <col min="9220" max="9220" width="11.33203125" style="73" bestFit="1" customWidth="1"/>
    <col min="9221" max="9221" width="13.44140625" style="73" customWidth="1"/>
    <col min="9222" max="9469" width="8.88671875" style="73"/>
    <col min="9470" max="9470" width="7.6640625" style="73" customWidth="1"/>
    <col min="9471" max="9471" width="7.33203125" style="73" bestFit="1" customWidth="1"/>
    <col min="9472" max="9472" width="46.33203125" style="73" customWidth="1"/>
    <col min="9473" max="9473" width="20" style="73" customWidth="1"/>
    <col min="9474" max="9474" width="16" style="73" customWidth="1"/>
    <col min="9475" max="9475" width="14.5546875" style="73" customWidth="1"/>
    <col min="9476" max="9476" width="11.33203125" style="73" bestFit="1" customWidth="1"/>
    <col min="9477" max="9477" width="13.44140625" style="73" customWidth="1"/>
    <col min="9478" max="9725" width="8.88671875" style="73"/>
    <col min="9726" max="9726" width="7.6640625" style="73" customWidth="1"/>
    <col min="9727" max="9727" width="7.33203125" style="73" bestFit="1" customWidth="1"/>
    <col min="9728" max="9728" width="46.33203125" style="73" customWidth="1"/>
    <col min="9729" max="9729" width="20" style="73" customWidth="1"/>
    <col min="9730" max="9730" width="16" style="73" customWidth="1"/>
    <col min="9731" max="9731" width="14.5546875" style="73" customWidth="1"/>
    <col min="9732" max="9732" width="11.33203125" style="73" bestFit="1" customWidth="1"/>
    <col min="9733" max="9733" width="13.44140625" style="73" customWidth="1"/>
    <col min="9734" max="9981" width="8.88671875" style="73"/>
    <col min="9982" max="9982" width="7.6640625" style="73" customWidth="1"/>
    <col min="9983" max="9983" width="7.33203125" style="73" bestFit="1" customWidth="1"/>
    <col min="9984" max="9984" width="46.33203125" style="73" customWidth="1"/>
    <col min="9985" max="9985" width="20" style="73" customWidth="1"/>
    <col min="9986" max="9986" width="16" style="73" customWidth="1"/>
    <col min="9987" max="9987" width="14.5546875" style="73" customWidth="1"/>
    <col min="9988" max="9988" width="11.33203125" style="73" bestFit="1" customWidth="1"/>
    <col min="9989" max="9989" width="13.44140625" style="73" customWidth="1"/>
    <col min="9990" max="10237" width="8.88671875" style="73"/>
    <col min="10238" max="10238" width="7.6640625" style="73" customWidth="1"/>
    <col min="10239" max="10239" width="7.33203125" style="73" bestFit="1" customWidth="1"/>
    <col min="10240" max="10240" width="46.33203125" style="73" customWidth="1"/>
    <col min="10241" max="10241" width="20" style="73" customWidth="1"/>
    <col min="10242" max="10242" width="16" style="73" customWidth="1"/>
    <col min="10243" max="10243" width="14.5546875" style="73" customWidth="1"/>
    <col min="10244" max="10244" width="11.33203125" style="73" bestFit="1" customWidth="1"/>
    <col min="10245" max="10245" width="13.44140625" style="73" customWidth="1"/>
    <col min="10246" max="10493" width="8.88671875" style="73"/>
    <col min="10494" max="10494" width="7.6640625" style="73" customWidth="1"/>
    <col min="10495" max="10495" width="7.33203125" style="73" bestFit="1" customWidth="1"/>
    <col min="10496" max="10496" width="46.33203125" style="73" customWidth="1"/>
    <col min="10497" max="10497" width="20" style="73" customWidth="1"/>
    <col min="10498" max="10498" width="16" style="73" customWidth="1"/>
    <col min="10499" max="10499" width="14.5546875" style="73" customWidth="1"/>
    <col min="10500" max="10500" width="11.33203125" style="73" bestFit="1" customWidth="1"/>
    <col min="10501" max="10501" width="13.44140625" style="73" customWidth="1"/>
    <col min="10502" max="10749" width="8.88671875" style="73"/>
    <col min="10750" max="10750" width="7.6640625" style="73" customWidth="1"/>
    <col min="10751" max="10751" width="7.33203125" style="73" bestFit="1" customWidth="1"/>
    <col min="10752" max="10752" width="46.33203125" style="73" customWidth="1"/>
    <col min="10753" max="10753" width="20" style="73" customWidth="1"/>
    <col min="10754" max="10754" width="16" style="73" customWidth="1"/>
    <col min="10755" max="10755" width="14.5546875" style="73" customWidth="1"/>
    <col min="10756" max="10756" width="11.33203125" style="73" bestFit="1" customWidth="1"/>
    <col min="10757" max="10757" width="13.44140625" style="73" customWidth="1"/>
    <col min="10758" max="11005" width="8.88671875" style="73"/>
    <col min="11006" max="11006" width="7.6640625" style="73" customWidth="1"/>
    <col min="11007" max="11007" width="7.33203125" style="73" bestFit="1" customWidth="1"/>
    <col min="11008" max="11008" width="46.33203125" style="73" customWidth="1"/>
    <col min="11009" max="11009" width="20" style="73" customWidth="1"/>
    <col min="11010" max="11010" width="16" style="73" customWidth="1"/>
    <col min="11011" max="11011" width="14.5546875" style="73" customWidth="1"/>
    <col min="11012" max="11012" width="11.33203125" style="73" bestFit="1" customWidth="1"/>
    <col min="11013" max="11013" width="13.44140625" style="73" customWidth="1"/>
    <col min="11014" max="11261" width="8.88671875" style="73"/>
    <col min="11262" max="11262" width="7.6640625" style="73" customWidth="1"/>
    <col min="11263" max="11263" width="7.33203125" style="73" bestFit="1" customWidth="1"/>
    <col min="11264" max="11264" width="46.33203125" style="73" customWidth="1"/>
    <col min="11265" max="11265" width="20" style="73" customWidth="1"/>
    <col min="11266" max="11266" width="16" style="73" customWidth="1"/>
    <col min="11267" max="11267" width="14.5546875" style="73" customWidth="1"/>
    <col min="11268" max="11268" width="11.33203125" style="73" bestFit="1" customWidth="1"/>
    <col min="11269" max="11269" width="13.44140625" style="73" customWidth="1"/>
    <col min="11270" max="11517" width="8.88671875" style="73"/>
    <col min="11518" max="11518" width="7.6640625" style="73" customWidth="1"/>
    <col min="11519" max="11519" width="7.33203125" style="73" bestFit="1" customWidth="1"/>
    <col min="11520" max="11520" width="46.33203125" style="73" customWidth="1"/>
    <col min="11521" max="11521" width="20" style="73" customWidth="1"/>
    <col min="11522" max="11522" width="16" style="73" customWidth="1"/>
    <col min="11523" max="11523" width="14.5546875" style="73" customWidth="1"/>
    <col min="11524" max="11524" width="11.33203125" style="73" bestFit="1" customWidth="1"/>
    <col min="11525" max="11525" width="13.44140625" style="73" customWidth="1"/>
    <col min="11526" max="11773" width="8.88671875" style="73"/>
    <col min="11774" max="11774" width="7.6640625" style="73" customWidth="1"/>
    <col min="11775" max="11775" width="7.33203125" style="73" bestFit="1" customWidth="1"/>
    <col min="11776" max="11776" width="46.33203125" style="73" customWidth="1"/>
    <col min="11777" max="11777" width="20" style="73" customWidth="1"/>
    <col min="11778" max="11778" width="16" style="73" customWidth="1"/>
    <col min="11779" max="11779" width="14.5546875" style="73" customWidth="1"/>
    <col min="11780" max="11780" width="11.33203125" style="73" bestFit="1" customWidth="1"/>
    <col min="11781" max="11781" width="13.44140625" style="73" customWidth="1"/>
    <col min="11782" max="12029" width="8.88671875" style="73"/>
    <col min="12030" max="12030" width="7.6640625" style="73" customWidth="1"/>
    <col min="12031" max="12031" width="7.33203125" style="73" bestFit="1" customWidth="1"/>
    <col min="12032" max="12032" width="46.33203125" style="73" customWidth="1"/>
    <col min="12033" max="12033" width="20" style="73" customWidth="1"/>
    <col min="12034" max="12034" width="16" style="73" customWidth="1"/>
    <col min="12035" max="12035" width="14.5546875" style="73" customWidth="1"/>
    <col min="12036" max="12036" width="11.33203125" style="73" bestFit="1" customWidth="1"/>
    <col min="12037" max="12037" width="13.44140625" style="73" customWidth="1"/>
    <col min="12038" max="12285" width="8.88671875" style="73"/>
    <col min="12286" max="12286" width="7.6640625" style="73" customWidth="1"/>
    <col min="12287" max="12287" width="7.33203125" style="73" bestFit="1" customWidth="1"/>
    <col min="12288" max="12288" width="46.33203125" style="73" customWidth="1"/>
    <col min="12289" max="12289" width="20" style="73" customWidth="1"/>
    <col min="12290" max="12290" width="16" style="73" customWidth="1"/>
    <col min="12291" max="12291" width="14.5546875" style="73" customWidth="1"/>
    <col min="12292" max="12292" width="11.33203125" style="73" bestFit="1" customWidth="1"/>
    <col min="12293" max="12293" width="13.44140625" style="73" customWidth="1"/>
    <col min="12294" max="12541" width="8.88671875" style="73"/>
    <col min="12542" max="12542" width="7.6640625" style="73" customWidth="1"/>
    <col min="12543" max="12543" width="7.33203125" style="73" bestFit="1" customWidth="1"/>
    <col min="12544" max="12544" width="46.33203125" style="73" customWidth="1"/>
    <col min="12545" max="12545" width="20" style="73" customWidth="1"/>
    <col min="12546" max="12546" width="16" style="73" customWidth="1"/>
    <col min="12547" max="12547" width="14.5546875" style="73" customWidth="1"/>
    <col min="12548" max="12548" width="11.33203125" style="73" bestFit="1" customWidth="1"/>
    <col min="12549" max="12549" width="13.44140625" style="73" customWidth="1"/>
    <col min="12550" max="12797" width="8.88671875" style="73"/>
    <col min="12798" max="12798" width="7.6640625" style="73" customWidth="1"/>
    <col min="12799" max="12799" width="7.33203125" style="73" bestFit="1" customWidth="1"/>
    <col min="12800" max="12800" width="46.33203125" style="73" customWidth="1"/>
    <col min="12801" max="12801" width="20" style="73" customWidth="1"/>
    <col min="12802" max="12802" width="16" style="73" customWidth="1"/>
    <col min="12803" max="12803" width="14.5546875" style="73" customWidth="1"/>
    <col min="12804" max="12804" width="11.33203125" style="73" bestFit="1" customWidth="1"/>
    <col min="12805" max="12805" width="13.44140625" style="73" customWidth="1"/>
    <col min="12806" max="13053" width="8.88671875" style="73"/>
    <col min="13054" max="13054" width="7.6640625" style="73" customWidth="1"/>
    <col min="13055" max="13055" width="7.33203125" style="73" bestFit="1" customWidth="1"/>
    <col min="13056" max="13056" width="46.33203125" style="73" customWidth="1"/>
    <col min="13057" max="13057" width="20" style="73" customWidth="1"/>
    <col min="13058" max="13058" width="16" style="73" customWidth="1"/>
    <col min="13059" max="13059" width="14.5546875" style="73" customWidth="1"/>
    <col min="13060" max="13060" width="11.33203125" style="73" bestFit="1" customWidth="1"/>
    <col min="13061" max="13061" width="13.44140625" style="73" customWidth="1"/>
    <col min="13062" max="13309" width="8.88671875" style="73"/>
    <col min="13310" max="13310" width="7.6640625" style="73" customWidth="1"/>
    <col min="13311" max="13311" width="7.33203125" style="73" bestFit="1" customWidth="1"/>
    <col min="13312" max="13312" width="46.33203125" style="73" customWidth="1"/>
    <col min="13313" max="13313" width="20" style="73" customWidth="1"/>
    <col min="13314" max="13314" width="16" style="73" customWidth="1"/>
    <col min="13315" max="13315" width="14.5546875" style="73" customWidth="1"/>
    <col min="13316" max="13316" width="11.33203125" style="73" bestFit="1" customWidth="1"/>
    <col min="13317" max="13317" width="13.44140625" style="73" customWidth="1"/>
    <col min="13318" max="13565" width="8.88671875" style="73"/>
    <col min="13566" max="13566" width="7.6640625" style="73" customWidth="1"/>
    <col min="13567" max="13567" width="7.33203125" style="73" bestFit="1" customWidth="1"/>
    <col min="13568" max="13568" width="46.33203125" style="73" customWidth="1"/>
    <col min="13569" max="13569" width="20" style="73" customWidth="1"/>
    <col min="13570" max="13570" width="16" style="73" customWidth="1"/>
    <col min="13571" max="13571" width="14.5546875" style="73" customWidth="1"/>
    <col min="13572" max="13572" width="11.33203125" style="73" bestFit="1" customWidth="1"/>
    <col min="13573" max="13573" width="13.44140625" style="73" customWidth="1"/>
    <col min="13574" max="13821" width="8.88671875" style="73"/>
    <col min="13822" max="13822" width="7.6640625" style="73" customWidth="1"/>
    <col min="13823" max="13823" width="7.33203125" style="73" bestFit="1" customWidth="1"/>
    <col min="13824" max="13824" width="46.33203125" style="73" customWidth="1"/>
    <col min="13825" max="13825" width="20" style="73" customWidth="1"/>
    <col min="13826" max="13826" width="16" style="73" customWidth="1"/>
    <col min="13827" max="13827" width="14.5546875" style="73" customWidth="1"/>
    <col min="13828" max="13828" width="11.33203125" style="73" bestFit="1" customWidth="1"/>
    <col min="13829" max="13829" width="13.44140625" style="73" customWidth="1"/>
    <col min="13830" max="14077" width="8.88671875" style="73"/>
    <col min="14078" max="14078" width="7.6640625" style="73" customWidth="1"/>
    <col min="14079" max="14079" width="7.33203125" style="73" bestFit="1" customWidth="1"/>
    <col min="14080" max="14080" width="46.33203125" style="73" customWidth="1"/>
    <col min="14081" max="14081" width="20" style="73" customWidth="1"/>
    <col min="14082" max="14082" width="16" style="73" customWidth="1"/>
    <col min="14083" max="14083" width="14.5546875" style="73" customWidth="1"/>
    <col min="14084" max="14084" width="11.33203125" style="73" bestFit="1" customWidth="1"/>
    <col min="14085" max="14085" width="13.44140625" style="73" customWidth="1"/>
    <col min="14086" max="14333" width="8.88671875" style="73"/>
    <col min="14334" max="14334" width="7.6640625" style="73" customWidth="1"/>
    <col min="14335" max="14335" width="7.33203125" style="73" bestFit="1" customWidth="1"/>
    <col min="14336" max="14336" width="46.33203125" style="73" customWidth="1"/>
    <col min="14337" max="14337" width="20" style="73" customWidth="1"/>
    <col min="14338" max="14338" width="16" style="73" customWidth="1"/>
    <col min="14339" max="14339" width="14.5546875" style="73" customWidth="1"/>
    <col min="14340" max="14340" width="11.33203125" style="73" bestFit="1" customWidth="1"/>
    <col min="14341" max="14341" width="13.44140625" style="73" customWidth="1"/>
    <col min="14342" max="14589" width="8.88671875" style="73"/>
    <col min="14590" max="14590" width="7.6640625" style="73" customWidth="1"/>
    <col min="14591" max="14591" width="7.33203125" style="73" bestFit="1" customWidth="1"/>
    <col min="14592" max="14592" width="46.33203125" style="73" customWidth="1"/>
    <col min="14593" max="14593" width="20" style="73" customWidth="1"/>
    <col min="14594" max="14594" width="16" style="73" customWidth="1"/>
    <col min="14595" max="14595" width="14.5546875" style="73" customWidth="1"/>
    <col min="14596" max="14596" width="11.33203125" style="73" bestFit="1" customWidth="1"/>
    <col min="14597" max="14597" width="13.44140625" style="73" customWidth="1"/>
    <col min="14598" max="14845" width="8.88671875" style="73"/>
    <col min="14846" max="14846" width="7.6640625" style="73" customWidth="1"/>
    <col min="14847" max="14847" width="7.33203125" style="73" bestFit="1" customWidth="1"/>
    <col min="14848" max="14848" width="46.33203125" style="73" customWidth="1"/>
    <col min="14849" max="14849" width="20" style="73" customWidth="1"/>
    <col min="14850" max="14850" width="16" style="73" customWidth="1"/>
    <col min="14851" max="14851" width="14.5546875" style="73" customWidth="1"/>
    <col min="14852" max="14852" width="11.33203125" style="73" bestFit="1" customWidth="1"/>
    <col min="14853" max="14853" width="13.44140625" style="73" customWidth="1"/>
    <col min="14854" max="15101" width="8.88671875" style="73"/>
    <col min="15102" max="15102" width="7.6640625" style="73" customWidth="1"/>
    <col min="15103" max="15103" width="7.33203125" style="73" bestFit="1" customWidth="1"/>
    <col min="15104" max="15104" width="46.33203125" style="73" customWidth="1"/>
    <col min="15105" max="15105" width="20" style="73" customWidth="1"/>
    <col min="15106" max="15106" width="16" style="73" customWidth="1"/>
    <col min="15107" max="15107" width="14.5546875" style="73" customWidth="1"/>
    <col min="15108" max="15108" width="11.33203125" style="73" bestFit="1" customWidth="1"/>
    <col min="15109" max="15109" width="13.44140625" style="73" customWidth="1"/>
    <col min="15110" max="15357" width="8.88671875" style="73"/>
    <col min="15358" max="15358" width="7.6640625" style="73" customWidth="1"/>
    <col min="15359" max="15359" width="7.33203125" style="73" bestFit="1" customWidth="1"/>
    <col min="15360" max="15360" width="46.33203125" style="73" customWidth="1"/>
    <col min="15361" max="15361" width="20" style="73" customWidth="1"/>
    <col min="15362" max="15362" width="16" style="73" customWidth="1"/>
    <col min="15363" max="15363" width="14.5546875" style="73" customWidth="1"/>
    <col min="15364" max="15364" width="11.33203125" style="73" bestFit="1" customWidth="1"/>
    <col min="15365" max="15365" width="13.44140625" style="73" customWidth="1"/>
    <col min="15366" max="15613" width="8.88671875" style="73"/>
    <col min="15614" max="15614" width="7.6640625" style="73" customWidth="1"/>
    <col min="15615" max="15615" width="7.33203125" style="73" bestFit="1" customWidth="1"/>
    <col min="15616" max="15616" width="46.33203125" style="73" customWidth="1"/>
    <col min="15617" max="15617" width="20" style="73" customWidth="1"/>
    <col min="15618" max="15618" width="16" style="73" customWidth="1"/>
    <col min="15619" max="15619" width="14.5546875" style="73" customWidth="1"/>
    <col min="15620" max="15620" width="11.33203125" style="73" bestFit="1" customWidth="1"/>
    <col min="15621" max="15621" width="13.44140625" style="73" customWidth="1"/>
    <col min="15622" max="15869" width="8.88671875" style="73"/>
    <col min="15870" max="15870" width="7.6640625" style="73" customWidth="1"/>
    <col min="15871" max="15871" width="7.33203125" style="73" bestFit="1" customWidth="1"/>
    <col min="15872" max="15872" width="46.33203125" style="73" customWidth="1"/>
    <col min="15873" max="15873" width="20" style="73" customWidth="1"/>
    <col min="15874" max="15874" width="16" style="73" customWidth="1"/>
    <col min="15875" max="15875" width="14.5546875" style="73" customWidth="1"/>
    <col min="15876" max="15876" width="11.33203125" style="73" bestFit="1" customWidth="1"/>
    <col min="15877" max="15877" width="13.44140625" style="73" customWidth="1"/>
    <col min="15878" max="16125" width="8.88671875" style="73"/>
    <col min="16126" max="16126" width="7.6640625" style="73" customWidth="1"/>
    <col min="16127" max="16127" width="7.33203125" style="73" bestFit="1" customWidth="1"/>
    <col min="16128" max="16128" width="46.33203125" style="73" customWidth="1"/>
    <col min="16129" max="16129" width="20" style="73" customWidth="1"/>
    <col min="16130" max="16130" width="16" style="73" customWidth="1"/>
    <col min="16131" max="16131" width="14.5546875" style="73" customWidth="1"/>
    <col min="16132" max="16132" width="11.33203125" style="73" bestFit="1" customWidth="1"/>
    <col min="16133" max="16133" width="13.44140625" style="73" customWidth="1"/>
    <col min="16134" max="16384" width="8.88671875" style="73"/>
  </cols>
  <sheetData>
    <row r="1" spans="1:5" ht="37.5" customHeight="1">
      <c r="A1" s="225" t="s">
        <v>105</v>
      </c>
      <c r="B1" s="225"/>
      <c r="C1" s="225"/>
      <c r="D1" s="225"/>
      <c r="E1" s="225"/>
    </row>
    <row r="2" spans="1:5" ht="37.5" customHeight="1">
      <c r="A2" s="227" t="str">
        <f>'BIEU THU '!A3:L3</f>
        <v>(Kèm theo Báo cáo số        /BC-UBND ngày     /   /2024 của UBND huyện Tân Hồng)</v>
      </c>
      <c r="B2" s="227"/>
      <c r="C2" s="227"/>
      <c r="D2" s="227"/>
      <c r="E2" s="227"/>
    </row>
    <row r="3" spans="1:5" ht="37.5" customHeight="1">
      <c r="A3" s="102"/>
      <c r="B3" s="102"/>
      <c r="C3" s="102"/>
      <c r="D3" s="227" t="s">
        <v>161</v>
      </c>
      <c r="E3" s="227"/>
    </row>
    <row r="4" spans="1:5" ht="37.5" customHeight="1">
      <c r="A4" s="102"/>
      <c r="B4" s="102"/>
      <c r="C4" s="102"/>
      <c r="D4" s="226" t="s">
        <v>108</v>
      </c>
      <c r="E4" s="226"/>
    </row>
    <row r="5" spans="1:5" ht="62.25" customHeight="1">
      <c r="A5" s="75" t="s">
        <v>98</v>
      </c>
      <c r="B5" s="76" t="s">
        <v>55</v>
      </c>
      <c r="C5" s="74" t="s">
        <v>106</v>
      </c>
      <c r="D5" s="74" t="s">
        <v>107</v>
      </c>
      <c r="E5" s="74" t="s">
        <v>23</v>
      </c>
    </row>
    <row r="6" spans="1:5" ht="38.25" customHeight="1">
      <c r="A6" s="75" t="s">
        <v>99</v>
      </c>
      <c r="B6" s="76">
        <v>8637050</v>
      </c>
      <c r="C6" s="74">
        <f>SUM(C8:C14)</f>
        <v>2995524</v>
      </c>
      <c r="D6" s="74">
        <f>B6-C6</f>
        <v>5641526</v>
      </c>
      <c r="E6" s="95">
        <f>C6/B6*100</f>
        <v>34.682258409989522</v>
      </c>
    </row>
    <row r="7" spans="1:5" s="78" customFormat="1">
      <c r="A7" s="96" t="s">
        <v>100</v>
      </c>
      <c r="B7" s="97"/>
      <c r="C7" s="98"/>
      <c r="D7" s="99"/>
      <c r="E7" s="91"/>
    </row>
    <row r="8" spans="1:5" s="81" customFormat="1" ht="37.5">
      <c r="A8" s="103" t="s">
        <v>101</v>
      </c>
      <c r="B8" s="79"/>
      <c r="C8" s="100">
        <v>766881</v>
      </c>
      <c r="D8" s="80"/>
      <c r="E8" s="92"/>
    </row>
    <row r="9" spans="1:5" s="78" customFormat="1">
      <c r="A9" s="104" t="s">
        <v>102</v>
      </c>
      <c r="B9" s="74"/>
      <c r="C9" s="77"/>
      <c r="D9" s="77"/>
      <c r="E9" s="91"/>
    </row>
    <row r="10" spans="1:5" s="81" customFormat="1" ht="37.5">
      <c r="A10" s="103" t="s">
        <v>101</v>
      </c>
      <c r="B10" s="79"/>
      <c r="C10" s="100">
        <v>738081</v>
      </c>
      <c r="D10" s="80"/>
      <c r="E10" s="92"/>
    </row>
    <row r="11" spans="1:5" s="78" customFormat="1">
      <c r="A11" s="104" t="s">
        <v>103</v>
      </c>
      <c r="B11" s="74"/>
      <c r="C11" s="101"/>
      <c r="D11" s="77"/>
      <c r="E11" s="91"/>
    </row>
    <row r="12" spans="1:5" s="81" customFormat="1" ht="37.5">
      <c r="A12" s="103" t="s">
        <v>101</v>
      </c>
      <c r="B12" s="79"/>
      <c r="C12" s="100">
        <v>752481</v>
      </c>
      <c r="D12" s="80"/>
      <c r="E12" s="92"/>
    </row>
    <row r="13" spans="1:5" s="84" customFormat="1">
      <c r="A13" s="104" t="s">
        <v>104</v>
      </c>
      <c r="B13" s="82"/>
      <c r="C13" s="88"/>
      <c r="D13" s="83"/>
      <c r="E13" s="93"/>
    </row>
    <row r="14" spans="1:5" s="87" customFormat="1" ht="37.5">
      <c r="A14" s="103" t="s">
        <v>101</v>
      </c>
      <c r="B14" s="85"/>
      <c r="C14" s="100">
        <v>738081</v>
      </c>
      <c r="D14" s="86"/>
      <c r="E14" s="94"/>
    </row>
  </sheetData>
  <mergeCells count="4">
    <mergeCell ref="A1:E1"/>
    <mergeCell ref="D4:E4"/>
    <mergeCell ref="D3:E3"/>
    <mergeCell ref="A2:E2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BIEU THU </vt:lpstr>
      <vt:lpstr>xa</vt:lpstr>
      <vt:lpstr>BIEU CHI </vt:lpstr>
      <vt:lpstr>DPNS</vt:lpstr>
      <vt:lpstr>'BIEU THU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hoangdieuthuy</dc:creator>
  <cp:lastModifiedBy>User</cp:lastModifiedBy>
  <cp:lastPrinted>2024-03-27T03:30:15Z</cp:lastPrinted>
  <dcterms:created xsi:type="dcterms:W3CDTF">2017-04-10T02:31:08Z</dcterms:created>
  <dcterms:modified xsi:type="dcterms:W3CDTF">2024-04-03T03:30:25Z</dcterms:modified>
</cp:coreProperties>
</file>